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приложение 3" sheetId="1" r:id="rId1"/>
  </sheets>
  <definedNames>
    <definedName name="_xlnm.Print_Area" localSheetId="0">'приложение 3'!$A$1:$N$231</definedName>
  </definedNames>
  <calcPr fullCalcOnLoad="1"/>
</workbook>
</file>

<file path=xl/sharedStrings.xml><?xml version="1.0" encoding="utf-8"?>
<sst xmlns="http://schemas.openxmlformats.org/spreadsheetml/2006/main" count="283" uniqueCount="104">
  <si>
    <t>всего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</si>
  <si>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</si>
  <si>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</si>
  <si>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</si>
  <si>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</si>
  <si>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  N  строки </t>
  </si>
  <si>
    <t xml:space="preserve">Наименование мероприятия/источники расходов на финансирование </t>
  </si>
  <si>
    <t>Всего по направлению "Прочие нужды",  в том числе</t>
  </si>
  <si>
    <t xml:space="preserve">                 2. Прочие нужды          </t>
  </si>
  <si>
    <t>Мероприятие 1: Комплексное благоустройство дворовых территорий многоквартирных домов</t>
  </si>
  <si>
    <t>средства собственников</t>
  </si>
  <si>
    <t>Всего по программе, в том числе</t>
  </si>
  <si>
    <t>Комплексное благоустройство дворовой территории по ул.Лермонтова,14</t>
  </si>
  <si>
    <t>Комплексное благоустройство дворовой территории по ул.Лермонтова,16</t>
  </si>
  <si>
    <t>Комплексное благоустройство дворовой территории по ул.Грушина,98</t>
  </si>
  <si>
    <t>Комплексное благоустройство дворовой территории по ул.Лермонтова,12</t>
  </si>
  <si>
    <t>Комплексное благоустройство дворовой территории по ул.Машиностроителей,19б</t>
  </si>
  <si>
    <t>Комплексное благоустройство дворовой территории по ул.Машиностроителей,11</t>
  </si>
  <si>
    <t>Комплексное благоустройство дворовой территории по ул. Володарского,3</t>
  </si>
  <si>
    <t>Мероприятие 2: Комплексное благоустройство общественных территорий</t>
  </si>
  <si>
    <t>Комплексное благоустройство стадиона по ул.Ленина</t>
  </si>
  <si>
    <t>Комплексное благоустройство пешеходной зоны по ул. Машиностроителей (от ул.Володарского до ул.8 марта)</t>
  </si>
  <si>
    <t xml:space="preserve">    Объемы бюджетных ассигнований, тыс.рублей   </t>
  </si>
  <si>
    <t>Мероприятие 3:  Проведение проверки достоверности определения сметной стоимости объектов благоустройства</t>
  </si>
  <si>
    <t>Код бюджетной квалификации</t>
  </si>
  <si>
    <t>ГРБС</t>
  </si>
  <si>
    <t>Рз Пр</t>
  </si>
  <si>
    <t>ЦСР</t>
  </si>
  <si>
    <t>ВР</t>
  </si>
  <si>
    <t>Комплексное благоустройство общественной территории "Парк молодоженов по ул.Карла Либкнехта"</t>
  </si>
  <si>
    <t>Экспертиза сметной документации по объекту "Комплексное благоустройство дворовой территории по ул.Мира, 1А"</t>
  </si>
  <si>
    <t>Разработка проектно-сметной документации "Парк молодоженов по ул. Карла Либкнехта"</t>
  </si>
  <si>
    <t>Комплексное благоустройство дворовой территории многоквартирного жилого дома по адресу: ул.Мира,1а</t>
  </si>
  <si>
    <t>Комплексное благоустройство набережной Верхне-Туринского водохранилища Городского округа Верхняя Тура</t>
  </si>
  <si>
    <t>Разработка дизайн-проекта Набережной Верхне-Туринского водохранилища Городского округа Верхняя Тура</t>
  </si>
  <si>
    <t>Комплексное благоустройство дворовой территории многоквартирного дома по ул.8марта,12</t>
  </si>
  <si>
    <t>Комплексное благоустройство дворовой территории многоквартирного дома по ул. Машиностроителей, 9А</t>
  </si>
  <si>
    <t>Комплексное благоустройство дворовой территории по ул.Гробова 2В</t>
  </si>
  <si>
    <t>Комплексное благоустройство дворовой территории по ул. Совхозная,15</t>
  </si>
  <si>
    <t>Комплексное благоустройство дворовой территории многоквартирных домов: ул. Володарского,27,  ул. Володарского,29, ул. Гробова,2, ул.Гробова,4, ул. Чапаева,1, ул. Чапаева,2, ул. Чапаева,3</t>
  </si>
  <si>
    <t>Комплексное благоустройство дворовой территории многоквартирного дома по ул. Машиностроителей,8</t>
  </si>
  <si>
    <t>Комплексное благоустройство общественной территории 
«Парк здоровья по ул. Лермонтова»</t>
  </si>
  <si>
    <t>Комплексное благоустройство дворовых территорий 132-133 кварталов:                                                    1) дворовой территории многоквартирных домов по
 ул. Гробова, 18-26, 26а, ул.Строителей 11,13, ул.8 марта, 13, 15а
2) дворовой территории многоквартирных домов по ул. Гробова, 23-29, ул.Строителей, 5а, 9, ул. 8 марта,7а,11</t>
  </si>
  <si>
    <t>Комплексное благоустройство дворовой территории по ул.Иканина,88, ул. Машиностроителей, 5</t>
  </si>
  <si>
    <t>Комплексное благоустройство дворовой территории многоквартирных домов по ул.Машиностроителей, 21, 19а</t>
  </si>
  <si>
    <t>Комплексное благоустройство дворовой территории многоквартирного дома по ул.Машиностроителей, 23</t>
  </si>
  <si>
    <t>Мероприятие 4:  Реализация проектов муниципального образования - победителя Всероссийского конкурса лучших проектов создания комфортной городской среды</t>
  </si>
  <si>
    <t>19.1.</t>
  </si>
  <si>
    <t>19.2.</t>
  </si>
  <si>
    <t>19.3.</t>
  </si>
  <si>
    <t>19.4.</t>
  </si>
  <si>
    <t>19.5.</t>
  </si>
  <si>
    <t>19.6.</t>
  </si>
  <si>
    <t>31.1.</t>
  </si>
  <si>
    <t>31.2.</t>
  </si>
  <si>
    <t>31.3.</t>
  </si>
  <si>
    <t>31.4</t>
  </si>
  <si>
    <t>31.5.</t>
  </si>
  <si>
    <t>31.6.</t>
  </si>
  <si>
    <t>181.1.</t>
  </si>
  <si>
    <t>181.2.</t>
  </si>
  <si>
    <t>181.3.</t>
  </si>
  <si>
    <t>181.4.</t>
  </si>
  <si>
    <t>181.5.</t>
  </si>
  <si>
    <t>181.6.</t>
  </si>
  <si>
    <t>196.1.</t>
  </si>
  <si>
    <t>196.2.</t>
  </si>
  <si>
    <t>196.3.</t>
  </si>
  <si>
    <t>196.4.</t>
  </si>
  <si>
    <t>196.5.</t>
  </si>
  <si>
    <t>196.6.</t>
  </si>
  <si>
    <t>196.7.</t>
  </si>
  <si>
    <t>196.8.</t>
  </si>
  <si>
    <t>196.9.</t>
  </si>
  <si>
    <t>196.10.</t>
  </si>
  <si>
    <t>196.11.</t>
  </si>
  <si>
    <t>196.12.</t>
  </si>
  <si>
    <t>196.13.</t>
  </si>
  <si>
    <t>196.14.</t>
  </si>
  <si>
    <t>196.15.</t>
  </si>
  <si>
    <t>"Формирование современной городской среды на территории Городского округа Верхняя Тура на 2018-2024 годы"</t>
  </si>
  <si>
    <t>Комплексное благоустройство общественной территории:
Парка Победы - Мемориала Славы и прилегающих территорий Городского округа Верхняя Тура</t>
  </si>
  <si>
    <t>Комплексное благоустройство Аллеи Славы по ул. Машиностроителей (от ул. Чапаева до ул. Лермонтова)</t>
  </si>
  <si>
    <t>221.1</t>
  </si>
  <si>
    <t>221.2</t>
  </si>
  <si>
    <t>221.3</t>
  </si>
  <si>
    <t>221.4</t>
  </si>
  <si>
    <t>221.5</t>
  </si>
  <si>
    <t>221.6</t>
  </si>
  <si>
    <t>221.7</t>
  </si>
  <si>
    <t>221.8</t>
  </si>
  <si>
    <t>221.9</t>
  </si>
  <si>
    <t>221.10</t>
  </si>
  <si>
    <t>221.11</t>
  </si>
  <si>
    <t>221.12</t>
  </si>
  <si>
    <t>221.13</t>
  </si>
  <si>
    <t>221.14</t>
  </si>
  <si>
    <t>221.15</t>
  </si>
  <si>
    <t>Комплексное благоустройство набережной от центральной городской площади до ул. Молодцова Городского округа Верхняя Тура</t>
  </si>
  <si>
    <t>Комплексное благоустройство спортивной и детской площадки с уличными тренажерами в микрорайоне Рига</t>
  </si>
  <si>
    <t>Комплексное благоустройство спортивной и детской площадки с уличными тренажерами по ул. Совхозная</t>
  </si>
  <si>
    <t xml:space="preserve">Приобретение малых архитектурных форм, обустройство павильонов, системы видеонаблюдения, устройство резинового покрытия общественных территорий,замена обводненного грунта </t>
  </si>
  <si>
    <t>Приложение № 1</t>
  </si>
  <si>
    <t xml:space="preserve">к постановлению администрации Городского округа Верхняя Тура от  02.09.2021г. № 78                                      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</si>
</sst>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_-* #,##0.0\ _₽_-;\-* #,##0.0\ _₽_-;_-* &quot;-&quot;?\ _₽_-;_-@_-"/>
    <numFmt numFmtId="175" formatCode="_-* #,##0.00\ _₽_-;\-* #,##0.00\ _₽_-;_-* &quot;-&quot;?\ _₽_-;_-@_-"/>
    <numFmt numFmtId="176" formatCode="_-* #,##0.000\ _₽_-;\-* #,##0.000\ _₽_-;_-* &quot;-&quot;?\ _₽_-;_-@_-"/>
    <numFmt numFmtId="177" formatCode="_-* #,##0.0000\ _₽_-;\-* #,##0.0000\ _₽_-;_-* &quot;-&quot;?\ _₽_-;_-@_-"/>
    <numFmt numFmtId="178" formatCode="#,##0.0_ ;\-#,##0.0\ 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b/>
      <sz val="12"/>
      <color indexed="8"/>
      <name val="Liberation Serif"/>
      <family val="1"/>
    </font>
    <font>
      <sz val="12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12"/>
      <color rgb="FF000000"/>
      <name val="Liberation Serif"/>
      <family val="1"/>
    </font>
    <font>
      <b/>
      <sz val="12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9" fontId="4" fillId="0" borderId="10" xfId="62" applyNumberFormat="1" applyFont="1" applyFill="1" applyBorder="1" applyAlignment="1">
      <alignment horizontal="center" vertical="center" wrapText="1"/>
    </xf>
    <xf numFmtId="179" fontId="4" fillId="33" borderId="10" xfId="62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179" fontId="5" fillId="33" borderId="10" xfId="62" applyNumberFormat="1" applyFont="1" applyFill="1" applyBorder="1" applyAlignment="1">
      <alignment horizontal="center" vertical="center" wrapText="1"/>
    </xf>
    <xf numFmtId="179" fontId="5" fillId="0" borderId="10" xfId="6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horizontal="center" vertical="center" wrapText="1"/>
    </xf>
    <xf numFmtId="179" fontId="4" fillId="33" borderId="11" xfId="62" applyNumberFormat="1" applyFont="1" applyFill="1" applyBorder="1" applyAlignment="1">
      <alignment horizontal="center" vertical="center" wrapText="1"/>
    </xf>
    <xf numFmtId="179" fontId="4" fillId="0" borderId="11" xfId="62" applyNumberFormat="1" applyFont="1" applyFill="1" applyBorder="1" applyAlignment="1">
      <alignment horizontal="center" vertical="center" wrapText="1"/>
    </xf>
    <xf numFmtId="179" fontId="5" fillId="0" borderId="11" xfId="62" applyNumberFormat="1" applyFont="1" applyFill="1" applyBorder="1" applyAlignment="1">
      <alignment horizontal="center" vertical="center" wrapText="1"/>
    </xf>
    <xf numFmtId="179" fontId="5" fillId="33" borderId="11" xfId="62" applyNumberFormat="1" applyFont="1" applyFill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45" fillId="33" borderId="0" xfId="0" applyFont="1" applyFill="1" applyAlignment="1">
      <alignment wrapText="1"/>
    </xf>
    <xf numFmtId="179" fontId="44" fillId="33" borderId="1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/>
    </xf>
    <xf numFmtId="179" fontId="46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1"/>
  <sheetViews>
    <sheetView tabSelected="1" view="pageBreakPreview" zoomScaleSheetLayoutView="100" zoomScalePageLayoutView="0" workbookViewId="0" topLeftCell="A1">
      <pane ySplit="7" topLeftCell="A215" activePane="bottomLeft" state="frozen"/>
      <selection pane="topLeft" activeCell="A1" sqref="A1"/>
      <selection pane="bottomLeft" activeCell="L2" sqref="L2:M2"/>
    </sheetView>
  </sheetViews>
  <sheetFormatPr defaultColWidth="9.140625" defaultRowHeight="15"/>
  <cols>
    <col min="1" max="1" width="8.00390625" style="7" customWidth="1"/>
    <col min="2" max="2" width="40.28125" style="33" customWidth="1"/>
    <col min="3" max="3" width="8.28125" style="18" customWidth="1"/>
    <col min="4" max="6" width="8.00390625" style="18" customWidth="1"/>
    <col min="7" max="7" width="16.421875" style="40" customWidth="1"/>
    <col min="8" max="8" width="14.8515625" style="33" customWidth="1"/>
    <col min="9" max="9" width="18.140625" style="18" customWidth="1"/>
    <col min="10" max="10" width="15.140625" style="18" customWidth="1"/>
    <col min="11" max="11" width="14.7109375" style="18" customWidth="1"/>
    <col min="12" max="14" width="18.28125" style="18" customWidth="1"/>
    <col min="15" max="16384" width="9.140625" style="18" customWidth="1"/>
  </cols>
  <sheetData>
    <row r="1" spans="1:14" s="4" customFormat="1" ht="12.75">
      <c r="A1" s="1"/>
      <c r="B1" s="3"/>
      <c r="C1" s="1"/>
      <c r="D1" s="1"/>
      <c r="E1" s="1"/>
      <c r="F1" s="1"/>
      <c r="G1" s="2"/>
      <c r="H1" s="3"/>
      <c r="I1" s="1"/>
      <c r="L1" s="44" t="s">
        <v>102</v>
      </c>
      <c r="M1" s="44"/>
      <c r="N1" s="5"/>
    </row>
    <row r="2" spans="1:14" s="4" customFormat="1" ht="38.25" customHeight="1">
      <c r="A2" s="1"/>
      <c r="B2" s="3"/>
      <c r="C2" s="1"/>
      <c r="D2" s="1"/>
      <c r="E2" s="1"/>
      <c r="F2" s="1"/>
      <c r="G2" s="2"/>
      <c r="H2" s="3"/>
      <c r="I2" s="1"/>
      <c r="L2" s="45" t="s">
        <v>103</v>
      </c>
      <c r="M2" s="45"/>
      <c r="N2" s="6"/>
    </row>
    <row r="3" spans="1:12" s="7" customFormat="1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7" customFormat="1" ht="15">
      <c r="A4" s="50" t="s">
        <v>80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8" s="7" customFormat="1" ht="15">
      <c r="B5" s="9"/>
      <c r="G5" s="8"/>
      <c r="H5" s="9"/>
    </row>
    <row r="6" spans="1:14" s="7" customFormat="1" ht="15">
      <c r="A6" s="47" t="s">
        <v>5</v>
      </c>
      <c r="B6" s="48" t="s">
        <v>6</v>
      </c>
      <c r="C6" s="51" t="s">
        <v>24</v>
      </c>
      <c r="D6" s="52"/>
      <c r="E6" s="52"/>
      <c r="F6" s="53"/>
      <c r="G6" s="51" t="s">
        <v>22</v>
      </c>
      <c r="H6" s="52"/>
      <c r="I6" s="52"/>
      <c r="J6" s="52"/>
      <c r="K6" s="52"/>
      <c r="L6" s="52"/>
      <c r="M6" s="54"/>
      <c r="N6" s="55"/>
    </row>
    <row r="7" spans="1:14" s="7" customFormat="1" ht="15">
      <c r="A7" s="47"/>
      <c r="B7" s="48"/>
      <c r="C7" s="10" t="s">
        <v>25</v>
      </c>
      <c r="D7" s="10" t="s">
        <v>26</v>
      </c>
      <c r="E7" s="10" t="s">
        <v>27</v>
      </c>
      <c r="F7" s="10" t="s">
        <v>28</v>
      </c>
      <c r="G7" s="11" t="s">
        <v>0</v>
      </c>
      <c r="H7" s="12">
        <v>2018</v>
      </c>
      <c r="I7" s="13">
        <v>2019</v>
      </c>
      <c r="J7" s="13">
        <v>2020</v>
      </c>
      <c r="K7" s="13">
        <v>2021</v>
      </c>
      <c r="L7" s="13">
        <v>2022</v>
      </c>
      <c r="M7" s="13">
        <v>2023</v>
      </c>
      <c r="N7" s="13">
        <v>2024</v>
      </c>
    </row>
    <row r="8" spans="1:14" s="7" customFormat="1" ht="15">
      <c r="A8" s="10">
        <v>1</v>
      </c>
      <c r="B8" s="14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4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</row>
    <row r="9" spans="1:14" ht="15">
      <c r="A9" s="13">
        <v>1</v>
      </c>
      <c r="B9" s="30" t="s">
        <v>11</v>
      </c>
      <c r="C9" s="15"/>
      <c r="D9" s="15"/>
      <c r="E9" s="15"/>
      <c r="F9" s="15"/>
      <c r="G9" s="16">
        <f aca="true" t="shared" si="0" ref="G9:N9">SUM(G10:G14)</f>
        <v>684267.7454199999</v>
      </c>
      <c r="H9" s="17">
        <f t="shared" si="0"/>
        <v>54995.80547</v>
      </c>
      <c r="I9" s="16">
        <f t="shared" si="0"/>
        <v>104806.97002</v>
      </c>
      <c r="J9" s="16">
        <f t="shared" si="0"/>
        <v>82347.89067999998</v>
      </c>
      <c r="K9" s="16">
        <f>SUM(K10:K14)</f>
        <v>56533.657999999996</v>
      </c>
      <c r="L9" s="16">
        <f t="shared" si="0"/>
        <v>271376.47725000005</v>
      </c>
      <c r="M9" s="16">
        <f t="shared" si="0"/>
        <v>90756.944</v>
      </c>
      <c r="N9" s="16">
        <f t="shared" si="0"/>
        <v>23450</v>
      </c>
    </row>
    <row r="10" spans="1:14" ht="15">
      <c r="A10" s="13">
        <v>2</v>
      </c>
      <c r="B10" s="30" t="s">
        <v>3</v>
      </c>
      <c r="C10" s="15"/>
      <c r="D10" s="15"/>
      <c r="E10" s="15"/>
      <c r="F10" s="15"/>
      <c r="G10" s="16">
        <f>SUM(H10:N10)</f>
        <v>47091.59964999999</v>
      </c>
      <c r="H10" s="19">
        <f aca="true" t="shared" si="1" ref="H10:N10">SUM(H17)</f>
        <v>4598.011890000001</v>
      </c>
      <c r="I10" s="20">
        <f>SUM(I17)</f>
        <v>17935.639079999997</v>
      </c>
      <c r="J10" s="20">
        <f t="shared" si="1"/>
        <v>11727.790679999998</v>
      </c>
      <c r="K10" s="20">
        <f t="shared" si="1"/>
        <v>8940.158</v>
      </c>
      <c r="L10" s="20">
        <f t="shared" si="1"/>
        <v>3840</v>
      </c>
      <c r="M10" s="20">
        <f t="shared" si="1"/>
        <v>50</v>
      </c>
      <c r="N10" s="20">
        <f t="shared" si="1"/>
        <v>0</v>
      </c>
    </row>
    <row r="11" spans="1:14" ht="15">
      <c r="A11" s="13">
        <v>3</v>
      </c>
      <c r="B11" s="30" t="s">
        <v>1</v>
      </c>
      <c r="C11" s="15"/>
      <c r="D11" s="15"/>
      <c r="E11" s="15"/>
      <c r="F11" s="15"/>
      <c r="G11" s="16">
        <f>SUM(H11:N11)</f>
        <v>50000</v>
      </c>
      <c r="H11" s="19">
        <f>SUM(H18)</f>
        <v>0</v>
      </c>
      <c r="I11" s="20">
        <f aca="true" t="shared" si="2" ref="H11:L14">SUM(I18)</f>
        <v>0</v>
      </c>
      <c r="J11" s="20">
        <f t="shared" si="2"/>
        <v>0</v>
      </c>
      <c r="K11" s="20">
        <f t="shared" si="2"/>
        <v>0</v>
      </c>
      <c r="L11" s="20">
        <f t="shared" si="2"/>
        <v>50000</v>
      </c>
      <c r="M11" s="20">
        <f aca="true" t="shared" si="3" ref="M11:N14">SUM(M18)</f>
        <v>0</v>
      </c>
      <c r="N11" s="20">
        <f t="shared" si="3"/>
        <v>0</v>
      </c>
    </row>
    <row r="12" spans="1:14" ht="15">
      <c r="A12" s="13">
        <v>4</v>
      </c>
      <c r="B12" s="30" t="s">
        <v>2</v>
      </c>
      <c r="C12" s="15"/>
      <c r="D12" s="15"/>
      <c r="E12" s="15"/>
      <c r="F12" s="15"/>
      <c r="G12" s="16">
        <f>SUM(H12:N12)</f>
        <v>279844.39999999997</v>
      </c>
      <c r="H12" s="19">
        <f t="shared" si="2"/>
        <v>50350.2</v>
      </c>
      <c r="I12" s="20">
        <f t="shared" si="2"/>
        <v>86430.6</v>
      </c>
      <c r="J12" s="20">
        <f t="shared" si="2"/>
        <v>70620.09999999999</v>
      </c>
      <c r="K12" s="20">
        <f t="shared" si="2"/>
        <v>47593.5</v>
      </c>
      <c r="L12" s="20">
        <f t="shared" si="2"/>
        <v>24850</v>
      </c>
      <c r="M12" s="20">
        <f t="shared" si="3"/>
        <v>0</v>
      </c>
      <c r="N12" s="20">
        <f t="shared" si="3"/>
        <v>0</v>
      </c>
    </row>
    <row r="13" spans="1:14" ht="15">
      <c r="A13" s="13">
        <v>5</v>
      </c>
      <c r="B13" s="41" t="s">
        <v>4</v>
      </c>
      <c r="C13" s="21"/>
      <c r="D13" s="21"/>
      <c r="E13" s="21"/>
      <c r="F13" s="21"/>
      <c r="G13" s="16">
        <f>SUM(H13:N13)</f>
        <v>299781.72587</v>
      </c>
      <c r="H13" s="19">
        <f t="shared" si="2"/>
        <v>0</v>
      </c>
      <c r="I13" s="20">
        <f t="shared" si="2"/>
        <v>440.73094</v>
      </c>
      <c r="J13" s="20">
        <f t="shared" si="2"/>
        <v>0</v>
      </c>
      <c r="K13" s="20">
        <f t="shared" si="2"/>
        <v>0</v>
      </c>
      <c r="L13" s="20">
        <f t="shared" si="2"/>
        <v>186689.05093</v>
      </c>
      <c r="M13" s="20">
        <f t="shared" si="3"/>
        <v>89661.944</v>
      </c>
      <c r="N13" s="20">
        <f t="shared" si="3"/>
        <v>22990</v>
      </c>
    </row>
    <row r="14" spans="1:14" ht="15">
      <c r="A14" s="13">
        <v>6</v>
      </c>
      <c r="B14" s="41" t="s">
        <v>10</v>
      </c>
      <c r="C14" s="21"/>
      <c r="D14" s="21"/>
      <c r="E14" s="21"/>
      <c r="F14" s="21"/>
      <c r="G14" s="16">
        <f>SUM(H14:N14)</f>
        <v>7550.019900000001</v>
      </c>
      <c r="H14" s="19">
        <f t="shared" si="2"/>
        <v>47.593579999999996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SUM(L21)</f>
        <v>5997.426320000001</v>
      </c>
      <c r="M14" s="20">
        <f t="shared" si="3"/>
        <v>1045</v>
      </c>
      <c r="N14" s="20">
        <f t="shared" si="3"/>
        <v>460</v>
      </c>
    </row>
    <row r="15" spans="1:12" ht="15">
      <c r="A15" s="13">
        <v>7</v>
      </c>
      <c r="B15" s="46" t="s">
        <v>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4" ht="30">
      <c r="A16" s="13">
        <v>8</v>
      </c>
      <c r="B16" s="30" t="s">
        <v>7</v>
      </c>
      <c r="C16" s="15"/>
      <c r="D16" s="15"/>
      <c r="E16" s="15"/>
      <c r="F16" s="15"/>
      <c r="G16" s="16">
        <f aca="true" t="shared" si="4" ref="G16:L16">SUM(G17:G21)</f>
        <v>570060.8014199999</v>
      </c>
      <c r="H16" s="17">
        <f t="shared" si="4"/>
        <v>54995.80547</v>
      </c>
      <c r="I16" s="16">
        <f t="shared" si="4"/>
        <v>104806.97002</v>
      </c>
      <c r="J16" s="16">
        <f t="shared" si="4"/>
        <v>82347.89067999998</v>
      </c>
      <c r="K16" s="16">
        <f t="shared" si="4"/>
        <v>56533.657999999996</v>
      </c>
      <c r="L16" s="16">
        <f t="shared" si="4"/>
        <v>271376.47725000005</v>
      </c>
      <c r="M16" s="16">
        <f>SUM(M17:M21)</f>
        <v>90756.944</v>
      </c>
      <c r="N16" s="16">
        <f>SUM(N17:N21)</f>
        <v>23450</v>
      </c>
    </row>
    <row r="17" spans="1:14" ht="15">
      <c r="A17" s="13">
        <v>9</v>
      </c>
      <c r="B17" s="30" t="s">
        <v>3</v>
      </c>
      <c r="C17" s="15"/>
      <c r="D17" s="15"/>
      <c r="E17" s="15"/>
      <c r="F17" s="15"/>
      <c r="G17" s="16">
        <f aca="true" t="shared" si="5" ref="G17:G22">SUM(H17:L17)</f>
        <v>47041.59964999999</v>
      </c>
      <c r="H17" s="19">
        <f>H23+H143+H213+H223</f>
        <v>4598.011890000001</v>
      </c>
      <c r="I17" s="19">
        <f>I23+I143+I213+I218</f>
        <v>17935.639079999997</v>
      </c>
      <c r="J17" s="19">
        <f aca="true" t="shared" si="6" ref="J17:K20">J23+J143+J213+J223</f>
        <v>11727.790679999998</v>
      </c>
      <c r="K17" s="19">
        <f t="shared" si="6"/>
        <v>8940.158</v>
      </c>
      <c r="L17" s="19">
        <f aca="true" t="shared" si="7" ref="L17:N20">L23+L143+L213+L218</f>
        <v>3840</v>
      </c>
      <c r="M17" s="19">
        <f t="shared" si="7"/>
        <v>50</v>
      </c>
      <c r="N17" s="19">
        <f t="shared" si="7"/>
        <v>0</v>
      </c>
    </row>
    <row r="18" spans="1:14" ht="15">
      <c r="A18" s="13">
        <v>10</v>
      </c>
      <c r="B18" s="30" t="s">
        <v>1</v>
      </c>
      <c r="C18" s="15"/>
      <c r="D18" s="15"/>
      <c r="E18" s="15"/>
      <c r="F18" s="15"/>
      <c r="G18" s="16">
        <f t="shared" si="5"/>
        <v>50000</v>
      </c>
      <c r="H18" s="19">
        <f>H24+H144+H214+H224</f>
        <v>0</v>
      </c>
      <c r="I18" s="19">
        <f>I24+I144+I214+I224</f>
        <v>0</v>
      </c>
      <c r="J18" s="19">
        <f t="shared" si="6"/>
        <v>0</v>
      </c>
      <c r="K18" s="19">
        <f t="shared" si="6"/>
        <v>0</v>
      </c>
      <c r="L18" s="19">
        <f t="shared" si="7"/>
        <v>50000</v>
      </c>
      <c r="M18" s="19">
        <f t="shared" si="7"/>
        <v>0</v>
      </c>
      <c r="N18" s="19">
        <f t="shared" si="7"/>
        <v>0</v>
      </c>
    </row>
    <row r="19" spans="1:14" ht="15">
      <c r="A19" s="13">
        <v>11</v>
      </c>
      <c r="B19" s="30" t="s">
        <v>2</v>
      </c>
      <c r="C19" s="15"/>
      <c r="D19" s="15"/>
      <c r="E19" s="15"/>
      <c r="F19" s="15"/>
      <c r="G19" s="16">
        <f t="shared" si="5"/>
        <v>279844.39999999997</v>
      </c>
      <c r="H19" s="19">
        <f>H25+H145+H215+H225</f>
        <v>50350.2</v>
      </c>
      <c r="I19" s="19">
        <f>I25+I145+I215+I225</f>
        <v>86430.6</v>
      </c>
      <c r="J19" s="19">
        <f t="shared" si="6"/>
        <v>70620.09999999999</v>
      </c>
      <c r="K19" s="19">
        <f t="shared" si="6"/>
        <v>47593.5</v>
      </c>
      <c r="L19" s="19">
        <f t="shared" si="7"/>
        <v>24850</v>
      </c>
      <c r="M19" s="19">
        <f t="shared" si="7"/>
        <v>0</v>
      </c>
      <c r="N19" s="19">
        <f t="shared" si="7"/>
        <v>0</v>
      </c>
    </row>
    <row r="20" spans="1:14" ht="15">
      <c r="A20" s="13">
        <v>12</v>
      </c>
      <c r="B20" s="41" t="s">
        <v>4</v>
      </c>
      <c r="C20" s="21"/>
      <c r="D20" s="21"/>
      <c r="E20" s="21"/>
      <c r="F20" s="21"/>
      <c r="G20" s="16">
        <f t="shared" si="5"/>
        <v>187129.78187</v>
      </c>
      <c r="H20" s="19">
        <f>H26+H146+H216+H226</f>
        <v>0</v>
      </c>
      <c r="I20" s="19">
        <f>I26+I146+I216+I226</f>
        <v>440.73094</v>
      </c>
      <c r="J20" s="19">
        <f t="shared" si="6"/>
        <v>0</v>
      </c>
      <c r="K20" s="19">
        <f t="shared" si="6"/>
        <v>0</v>
      </c>
      <c r="L20" s="19">
        <f t="shared" si="7"/>
        <v>186689.05093</v>
      </c>
      <c r="M20" s="19">
        <f t="shared" si="7"/>
        <v>89661.944</v>
      </c>
      <c r="N20" s="19">
        <f t="shared" si="7"/>
        <v>22990</v>
      </c>
    </row>
    <row r="21" spans="1:14" ht="15">
      <c r="A21" s="13">
        <v>13</v>
      </c>
      <c r="B21" s="41" t="s">
        <v>10</v>
      </c>
      <c r="C21" s="21"/>
      <c r="D21" s="21"/>
      <c r="E21" s="21"/>
      <c r="F21" s="21"/>
      <c r="G21" s="16">
        <f t="shared" si="5"/>
        <v>6045.019900000001</v>
      </c>
      <c r="H21" s="19">
        <f aca="true" t="shared" si="8" ref="H21:N21">H27</f>
        <v>47.593579999999996</v>
      </c>
      <c r="I21" s="19">
        <f t="shared" si="8"/>
        <v>0</v>
      </c>
      <c r="J21" s="19">
        <f t="shared" si="8"/>
        <v>0</v>
      </c>
      <c r="K21" s="19">
        <f t="shared" si="8"/>
        <v>0</v>
      </c>
      <c r="L21" s="19">
        <f t="shared" si="8"/>
        <v>5997.426320000001</v>
      </c>
      <c r="M21" s="19">
        <f t="shared" si="8"/>
        <v>1045</v>
      </c>
      <c r="N21" s="19">
        <f t="shared" si="8"/>
        <v>460</v>
      </c>
    </row>
    <row r="22" spans="1:14" ht="45">
      <c r="A22" s="13">
        <v>14</v>
      </c>
      <c r="B22" s="42" t="s">
        <v>9</v>
      </c>
      <c r="C22" s="22"/>
      <c r="D22" s="22"/>
      <c r="E22" s="22"/>
      <c r="F22" s="22"/>
      <c r="G22" s="16">
        <f t="shared" si="5"/>
        <v>52753.61081</v>
      </c>
      <c r="H22" s="17">
        <f aca="true" t="shared" si="9" ref="H22:N22">SUM(H23:H27)</f>
        <v>4545.63947</v>
      </c>
      <c r="I22" s="16">
        <f t="shared" si="9"/>
        <v>0</v>
      </c>
      <c r="J22" s="16">
        <f t="shared" si="9"/>
        <v>0</v>
      </c>
      <c r="K22" s="16">
        <f t="shared" si="9"/>
        <v>0</v>
      </c>
      <c r="L22" s="16">
        <f t="shared" si="9"/>
        <v>48207.97134</v>
      </c>
      <c r="M22" s="16">
        <f t="shared" si="9"/>
        <v>19865.45</v>
      </c>
      <c r="N22" s="16">
        <f t="shared" si="9"/>
        <v>9200</v>
      </c>
    </row>
    <row r="23" spans="1:14" ht="15">
      <c r="A23" s="13">
        <v>15</v>
      </c>
      <c r="B23" s="30" t="s">
        <v>3</v>
      </c>
      <c r="C23" s="15"/>
      <c r="D23" s="15"/>
      <c r="E23" s="15"/>
      <c r="F23" s="15"/>
      <c r="G23" s="16">
        <f>SUM(H23:L23)</f>
        <v>304.04589</v>
      </c>
      <c r="H23" s="19">
        <f aca="true" t="shared" si="10" ref="H23:K27">H35+H41+H29+H53+H59+H47+H137+H65+H71+H77+H83+H89+H95+H101+H107+H113+H119+H125+H131</f>
        <v>304.04589</v>
      </c>
      <c r="I23" s="20">
        <f t="shared" si="10"/>
        <v>0</v>
      </c>
      <c r="J23" s="20">
        <f>J35+J41+J29+J53+J59+J47+J137+J65+J71+J77+J83+J89+J95+J101+J107+J113+J119+J125+J131</f>
        <v>0</v>
      </c>
      <c r="K23" s="20">
        <f>K35+K41+K29+K53+K59+K47+K137+K65+K71+K77+K83+K89+K95+K101+K107+K113+K119+K125+K131</f>
        <v>0</v>
      </c>
      <c r="L23" s="20">
        <f>L35+L41+L29+L53+L59+L47+L137+L65+L71+L77+L83+L89+L95+L101+L107+L113+L119+L125+L131</f>
        <v>0</v>
      </c>
      <c r="M23" s="20">
        <f>M35+M41+M29+M53+M59+M47+M137+M65+M71+M77+M83+M89+M95+M101+M107+M113+M119+M125+M131</f>
        <v>0</v>
      </c>
      <c r="N23" s="20">
        <f>N35+N41+N29+N53+N59+N47+N137+N65+N71+N77+N83+N89+N95+N101+N107+N113+N119+N125+N131</f>
        <v>0</v>
      </c>
    </row>
    <row r="24" spans="1:14" ht="15">
      <c r="A24" s="13">
        <v>16</v>
      </c>
      <c r="B24" s="30" t="s">
        <v>1</v>
      </c>
      <c r="C24" s="15"/>
      <c r="D24" s="15"/>
      <c r="E24" s="15"/>
      <c r="F24" s="15"/>
      <c r="G24" s="16">
        <f aca="true" t="shared" si="11" ref="G24:G81">SUM(H24:L24)</f>
        <v>0</v>
      </c>
      <c r="H24" s="19">
        <f t="shared" si="10"/>
        <v>0</v>
      </c>
      <c r="I24" s="20">
        <f t="shared" si="10"/>
        <v>0</v>
      </c>
      <c r="J24" s="20">
        <f>J36+J42+J30+J54+J60+J48+J138+J66+J72+J78+J84+J90+J96+J102+J108+J114+J120+J126+J132</f>
        <v>0</v>
      </c>
      <c r="K24" s="20">
        <f t="shared" si="10"/>
        <v>0</v>
      </c>
      <c r="L24" s="20">
        <f aca="true" t="shared" si="12" ref="L24:N27">L36+L42+L30+L54+L60+L48+L138+L66+L72+L78+L84+L90+L96+L102+L108+L114+L120+L126+L132</f>
        <v>0</v>
      </c>
      <c r="M24" s="20">
        <f t="shared" si="12"/>
        <v>0</v>
      </c>
      <c r="N24" s="20">
        <f t="shared" si="12"/>
        <v>0</v>
      </c>
    </row>
    <row r="25" spans="1:14" ht="15">
      <c r="A25" s="13">
        <v>17</v>
      </c>
      <c r="B25" s="30" t="s">
        <v>2</v>
      </c>
      <c r="C25" s="15"/>
      <c r="D25" s="15"/>
      <c r="E25" s="15"/>
      <c r="F25" s="15"/>
      <c r="G25" s="16">
        <f t="shared" si="11"/>
        <v>4194</v>
      </c>
      <c r="H25" s="19">
        <f t="shared" si="10"/>
        <v>4194</v>
      </c>
      <c r="I25" s="20">
        <f t="shared" si="10"/>
        <v>0</v>
      </c>
      <c r="J25" s="20">
        <f>J37+J43+J31+J55+J61+J49+J139+J67+J73+J79+J85+J91+J97+J103+J109+J115+J121+J127+J133</f>
        <v>0</v>
      </c>
      <c r="K25" s="20">
        <f t="shared" si="10"/>
        <v>0</v>
      </c>
      <c r="L25" s="20">
        <f t="shared" si="12"/>
        <v>0</v>
      </c>
      <c r="M25" s="20">
        <f t="shared" si="12"/>
        <v>0</v>
      </c>
      <c r="N25" s="20">
        <f t="shared" si="12"/>
        <v>0</v>
      </c>
    </row>
    <row r="26" spans="1:14" ht="15">
      <c r="A26" s="13">
        <v>18</v>
      </c>
      <c r="B26" s="30" t="s">
        <v>4</v>
      </c>
      <c r="C26" s="15"/>
      <c r="D26" s="15"/>
      <c r="E26" s="15"/>
      <c r="F26" s="15"/>
      <c r="G26" s="16">
        <f t="shared" si="11"/>
        <v>42210.54502</v>
      </c>
      <c r="H26" s="19">
        <f t="shared" si="10"/>
        <v>0</v>
      </c>
      <c r="I26" s="20">
        <f t="shared" si="10"/>
        <v>0</v>
      </c>
      <c r="J26" s="20">
        <f>J38+J44+J32+J56+J62+J50+J140+J68+J74+J80+J86+J92+J98+J104+J110+J116+J122+J128+J134</f>
        <v>0</v>
      </c>
      <c r="K26" s="20">
        <f t="shared" si="10"/>
        <v>0</v>
      </c>
      <c r="L26" s="20">
        <f t="shared" si="12"/>
        <v>42210.54502</v>
      </c>
      <c r="M26" s="20">
        <f t="shared" si="12"/>
        <v>18820.45</v>
      </c>
      <c r="N26" s="20">
        <f t="shared" si="12"/>
        <v>8740</v>
      </c>
    </row>
    <row r="27" spans="1:14" ht="15">
      <c r="A27" s="13">
        <v>19</v>
      </c>
      <c r="B27" s="30" t="s">
        <v>10</v>
      </c>
      <c r="C27" s="15"/>
      <c r="D27" s="15"/>
      <c r="E27" s="15"/>
      <c r="F27" s="15"/>
      <c r="G27" s="16">
        <f t="shared" si="11"/>
        <v>6045.019900000001</v>
      </c>
      <c r="H27" s="19">
        <f t="shared" si="10"/>
        <v>47.593579999999996</v>
      </c>
      <c r="I27" s="20">
        <f t="shared" si="10"/>
        <v>0</v>
      </c>
      <c r="J27" s="20">
        <f>J39+J45+J33+J57+J63+J51+J141+J69+J75+J81+J87+J93+J99+J105+J111+J117+J123+J129+J135</f>
        <v>0</v>
      </c>
      <c r="K27" s="20">
        <f t="shared" si="10"/>
        <v>0</v>
      </c>
      <c r="L27" s="20">
        <f t="shared" si="12"/>
        <v>5997.426320000001</v>
      </c>
      <c r="M27" s="20">
        <f t="shared" si="12"/>
        <v>1045</v>
      </c>
      <c r="N27" s="20">
        <f t="shared" si="12"/>
        <v>460</v>
      </c>
    </row>
    <row r="28" spans="1:14" ht="60">
      <c r="A28" s="23" t="s">
        <v>47</v>
      </c>
      <c r="B28" s="42" t="s">
        <v>32</v>
      </c>
      <c r="C28" s="22"/>
      <c r="D28" s="22"/>
      <c r="E28" s="22"/>
      <c r="F28" s="22"/>
      <c r="G28" s="16">
        <f aca="true" t="shared" si="13" ref="G28:G33">SUM(H28:L28)</f>
        <v>4521.95774</v>
      </c>
      <c r="H28" s="24">
        <f>SUM(H29:H33)</f>
        <v>4521.95774</v>
      </c>
      <c r="I28" s="25"/>
      <c r="J28" s="26"/>
      <c r="K28" s="26"/>
      <c r="L28" s="26"/>
      <c r="M28" s="26"/>
      <c r="N28" s="26"/>
    </row>
    <row r="29" spans="1:14" ht="15">
      <c r="A29" s="23" t="s">
        <v>48</v>
      </c>
      <c r="B29" s="30" t="s">
        <v>3</v>
      </c>
      <c r="C29" s="15"/>
      <c r="D29" s="15"/>
      <c r="E29" s="15"/>
      <c r="F29" s="15"/>
      <c r="G29" s="16">
        <f t="shared" si="13"/>
        <v>285.16589</v>
      </c>
      <c r="H29" s="27">
        <f>285.16589</f>
        <v>285.16589</v>
      </c>
      <c r="I29" s="26"/>
      <c r="J29" s="26"/>
      <c r="K29" s="26"/>
      <c r="L29" s="26"/>
      <c r="M29" s="26"/>
      <c r="N29" s="26"/>
    </row>
    <row r="30" spans="1:14" ht="15">
      <c r="A30" s="23" t="s">
        <v>49</v>
      </c>
      <c r="B30" s="30" t="s">
        <v>1</v>
      </c>
      <c r="C30" s="15"/>
      <c r="D30" s="15"/>
      <c r="E30" s="15"/>
      <c r="F30" s="15"/>
      <c r="G30" s="16">
        <f t="shared" si="13"/>
        <v>0</v>
      </c>
      <c r="H30" s="27">
        <v>0</v>
      </c>
      <c r="I30" s="26"/>
      <c r="J30" s="26"/>
      <c r="K30" s="26"/>
      <c r="L30" s="26"/>
      <c r="M30" s="26"/>
      <c r="N30" s="26"/>
    </row>
    <row r="31" spans="1:14" ht="15">
      <c r="A31" s="23" t="s">
        <v>50</v>
      </c>
      <c r="B31" s="30" t="s">
        <v>2</v>
      </c>
      <c r="C31" s="15"/>
      <c r="D31" s="15"/>
      <c r="E31" s="15"/>
      <c r="F31" s="15"/>
      <c r="G31" s="16">
        <f t="shared" si="13"/>
        <v>4194</v>
      </c>
      <c r="H31" s="27">
        <v>4194</v>
      </c>
      <c r="I31" s="26"/>
      <c r="J31" s="26"/>
      <c r="K31" s="26"/>
      <c r="L31" s="26"/>
      <c r="M31" s="26"/>
      <c r="N31" s="26"/>
    </row>
    <row r="32" spans="1:14" ht="15">
      <c r="A32" s="23" t="s">
        <v>51</v>
      </c>
      <c r="B32" s="30" t="s">
        <v>4</v>
      </c>
      <c r="C32" s="15"/>
      <c r="D32" s="15"/>
      <c r="E32" s="15"/>
      <c r="F32" s="15"/>
      <c r="G32" s="16">
        <f t="shared" si="13"/>
        <v>0</v>
      </c>
      <c r="H32" s="27">
        <v>0</v>
      </c>
      <c r="I32" s="26"/>
      <c r="J32" s="26"/>
      <c r="K32" s="26"/>
      <c r="L32" s="26"/>
      <c r="M32" s="26"/>
      <c r="N32" s="26"/>
    </row>
    <row r="33" spans="1:14" ht="15">
      <c r="A33" s="23" t="s">
        <v>52</v>
      </c>
      <c r="B33" s="30" t="s">
        <v>10</v>
      </c>
      <c r="C33" s="15"/>
      <c r="D33" s="15"/>
      <c r="E33" s="15"/>
      <c r="F33" s="15"/>
      <c r="G33" s="16">
        <f t="shared" si="13"/>
        <v>42.79185</v>
      </c>
      <c r="H33" s="27">
        <v>42.79185</v>
      </c>
      <c r="I33" s="26"/>
      <c r="J33" s="26"/>
      <c r="K33" s="26"/>
      <c r="L33" s="26"/>
      <c r="M33" s="26"/>
      <c r="N33" s="26"/>
    </row>
    <row r="34" spans="1:14" ht="60">
      <c r="A34" s="13">
        <v>20</v>
      </c>
      <c r="B34" s="42" t="s">
        <v>35</v>
      </c>
      <c r="C34" s="22"/>
      <c r="D34" s="22"/>
      <c r="E34" s="22"/>
      <c r="F34" s="22"/>
      <c r="G34" s="16">
        <f t="shared" si="11"/>
        <v>6679.73952</v>
      </c>
      <c r="H34" s="24"/>
      <c r="I34" s="25"/>
      <c r="J34" s="25"/>
      <c r="K34" s="25"/>
      <c r="L34" s="25">
        <f>SUM(L35:L39)</f>
        <v>6679.73952</v>
      </c>
      <c r="M34" s="26"/>
      <c r="N34" s="26"/>
    </row>
    <row r="35" spans="1:14" ht="15">
      <c r="A35" s="13">
        <v>21</v>
      </c>
      <c r="B35" s="30" t="s">
        <v>3</v>
      </c>
      <c r="C35" s="15"/>
      <c r="D35" s="15"/>
      <c r="E35" s="15"/>
      <c r="F35" s="15"/>
      <c r="G35" s="16">
        <f t="shared" si="11"/>
        <v>0</v>
      </c>
      <c r="H35" s="27"/>
      <c r="I35" s="26"/>
      <c r="J35" s="26"/>
      <c r="K35" s="26"/>
      <c r="L35" s="26">
        <v>0</v>
      </c>
      <c r="M35" s="26"/>
      <c r="N35" s="26"/>
    </row>
    <row r="36" spans="1:14" ht="15">
      <c r="A36" s="13">
        <v>22</v>
      </c>
      <c r="B36" s="30" t="s">
        <v>1</v>
      </c>
      <c r="C36" s="15"/>
      <c r="D36" s="15"/>
      <c r="E36" s="15"/>
      <c r="F36" s="15"/>
      <c r="G36" s="16">
        <f t="shared" si="11"/>
        <v>0</v>
      </c>
      <c r="H36" s="27"/>
      <c r="I36" s="26"/>
      <c r="J36" s="26"/>
      <c r="K36" s="26"/>
      <c r="L36" s="26">
        <v>0</v>
      </c>
      <c r="M36" s="26"/>
      <c r="N36" s="26"/>
    </row>
    <row r="37" spans="1:14" ht="15">
      <c r="A37" s="13">
        <v>23</v>
      </c>
      <c r="B37" s="30" t="s">
        <v>2</v>
      </c>
      <c r="C37" s="15"/>
      <c r="D37" s="15"/>
      <c r="E37" s="15"/>
      <c r="F37" s="15"/>
      <c r="G37" s="16">
        <f t="shared" si="11"/>
        <v>0</v>
      </c>
      <c r="H37" s="27"/>
      <c r="I37" s="26"/>
      <c r="J37" s="26"/>
      <c r="K37" s="26"/>
      <c r="L37" s="26">
        <v>0</v>
      </c>
      <c r="M37" s="26"/>
      <c r="N37" s="26"/>
    </row>
    <row r="38" spans="1:14" ht="15">
      <c r="A38" s="13">
        <v>24</v>
      </c>
      <c r="B38" s="30" t="s">
        <v>4</v>
      </c>
      <c r="C38" s="15"/>
      <c r="D38" s="15"/>
      <c r="E38" s="15"/>
      <c r="F38" s="15"/>
      <c r="G38" s="16">
        <f t="shared" si="11"/>
        <v>5456.10952</v>
      </c>
      <c r="H38" s="27"/>
      <c r="I38" s="26"/>
      <c r="J38" s="26"/>
      <c r="K38" s="26"/>
      <c r="L38" s="26">
        <f>5343.79152+112.318</f>
        <v>5456.10952</v>
      </c>
      <c r="M38" s="26"/>
      <c r="N38" s="26"/>
    </row>
    <row r="39" spans="1:14" ht="15">
      <c r="A39" s="13">
        <v>25</v>
      </c>
      <c r="B39" s="30" t="s">
        <v>10</v>
      </c>
      <c r="C39" s="15"/>
      <c r="D39" s="15"/>
      <c r="E39" s="15"/>
      <c r="F39" s="15"/>
      <c r="G39" s="16">
        <f t="shared" si="11"/>
        <v>1223.63</v>
      </c>
      <c r="H39" s="27"/>
      <c r="I39" s="26"/>
      <c r="J39" s="26"/>
      <c r="K39" s="26"/>
      <c r="L39" s="26">
        <v>1223.63</v>
      </c>
      <c r="M39" s="26"/>
      <c r="N39" s="26"/>
    </row>
    <row r="40" spans="1:14" ht="60">
      <c r="A40" s="13">
        <v>26</v>
      </c>
      <c r="B40" s="42" t="s">
        <v>45</v>
      </c>
      <c r="C40" s="22"/>
      <c r="D40" s="22"/>
      <c r="E40" s="22"/>
      <c r="F40" s="22"/>
      <c r="G40" s="16">
        <f t="shared" si="11"/>
        <v>8357.77418</v>
      </c>
      <c r="H40" s="24"/>
      <c r="I40" s="25"/>
      <c r="J40" s="25"/>
      <c r="K40" s="25"/>
      <c r="L40" s="25">
        <f>SUM(L41:L45)</f>
        <v>8357.77418</v>
      </c>
      <c r="M40" s="26"/>
      <c r="N40" s="26"/>
    </row>
    <row r="41" spans="1:14" ht="15">
      <c r="A41" s="13">
        <v>27</v>
      </c>
      <c r="B41" s="30" t="s">
        <v>3</v>
      </c>
      <c r="C41" s="15"/>
      <c r="D41" s="15"/>
      <c r="E41" s="15"/>
      <c r="F41" s="15"/>
      <c r="G41" s="16">
        <f t="shared" si="11"/>
        <v>0</v>
      </c>
      <c r="H41" s="27"/>
      <c r="I41" s="26"/>
      <c r="J41" s="26"/>
      <c r="K41" s="26"/>
      <c r="L41" s="26">
        <v>0</v>
      </c>
      <c r="M41" s="26"/>
      <c r="N41" s="26"/>
    </row>
    <row r="42" spans="1:14" ht="15">
      <c r="A42" s="13">
        <v>28</v>
      </c>
      <c r="B42" s="30" t="s">
        <v>1</v>
      </c>
      <c r="C42" s="15"/>
      <c r="D42" s="15"/>
      <c r="E42" s="15"/>
      <c r="F42" s="15"/>
      <c r="G42" s="16">
        <f t="shared" si="11"/>
        <v>0</v>
      </c>
      <c r="H42" s="27"/>
      <c r="I42" s="26"/>
      <c r="J42" s="26"/>
      <c r="K42" s="26"/>
      <c r="L42" s="26">
        <v>0</v>
      </c>
      <c r="M42" s="26"/>
      <c r="N42" s="26"/>
    </row>
    <row r="43" spans="1:14" ht="15">
      <c r="A43" s="13">
        <v>29</v>
      </c>
      <c r="B43" s="30" t="s">
        <v>2</v>
      </c>
      <c r="C43" s="15"/>
      <c r="D43" s="15"/>
      <c r="E43" s="15"/>
      <c r="F43" s="15"/>
      <c r="G43" s="16">
        <f t="shared" si="11"/>
        <v>0</v>
      </c>
      <c r="H43" s="27"/>
      <c r="I43" s="26"/>
      <c r="J43" s="26"/>
      <c r="K43" s="26"/>
      <c r="L43" s="26">
        <v>0</v>
      </c>
      <c r="M43" s="26"/>
      <c r="N43" s="26"/>
    </row>
    <row r="44" spans="1:14" ht="15">
      <c r="A44" s="13">
        <v>30</v>
      </c>
      <c r="B44" s="30" t="s">
        <v>4</v>
      </c>
      <c r="C44" s="15"/>
      <c r="D44" s="15"/>
      <c r="E44" s="15"/>
      <c r="F44" s="15"/>
      <c r="G44" s="16">
        <f t="shared" si="11"/>
        <v>6686.21934</v>
      </c>
      <c r="H44" s="27"/>
      <c r="I44" s="26"/>
      <c r="J44" s="26"/>
      <c r="K44" s="26"/>
      <c r="L44" s="26">
        <v>6686.21934</v>
      </c>
      <c r="M44" s="26"/>
      <c r="N44" s="26"/>
    </row>
    <row r="45" spans="1:14" ht="15">
      <c r="A45" s="13">
        <v>31</v>
      </c>
      <c r="B45" s="30" t="s">
        <v>10</v>
      </c>
      <c r="C45" s="15"/>
      <c r="D45" s="15"/>
      <c r="E45" s="15"/>
      <c r="F45" s="15"/>
      <c r="G45" s="16">
        <f t="shared" si="11"/>
        <v>1671.55484</v>
      </c>
      <c r="H45" s="27"/>
      <c r="I45" s="26"/>
      <c r="J45" s="26"/>
      <c r="K45" s="26"/>
      <c r="L45" s="26">
        <v>1671.55484</v>
      </c>
      <c r="M45" s="26"/>
      <c r="N45" s="26"/>
    </row>
    <row r="46" spans="1:14" ht="60">
      <c r="A46" s="13" t="s">
        <v>53</v>
      </c>
      <c r="B46" s="42" t="s">
        <v>44</v>
      </c>
      <c r="C46" s="22"/>
      <c r="D46" s="22"/>
      <c r="E46" s="22"/>
      <c r="F46" s="22"/>
      <c r="G46" s="16">
        <f aca="true" t="shared" si="14" ref="G46:G51">SUM(H46:L46)</f>
        <v>8362.087360000001</v>
      </c>
      <c r="H46" s="24"/>
      <c r="I46" s="25"/>
      <c r="J46" s="25"/>
      <c r="K46" s="25"/>
      <c r="L46" s="25">
        <f>SUM(L47:L51)</f>
        <v>8362.087360000001</v>
      </c>
      <c r="M46" s="26"/>
      <c r="N46" s="26"/>
    </row>
    <row r="47" spans="1:14" ht="15">
      <c r="A47" s="13" t="s">
        <v>54</v>
      </c>
      <c r="B47" s="30" t="s">
        <v>3</v>
      </c>
      <c r="C47" s="15"/>
      <c r="D47" s="15"/>
      <c r="E47" s="15"/>
      <c r="F47" s="15"/>
      <c r="G47" s="16">
        <f t="shared" si="14"/>
        <v>0</v>
      </c>
      <c r="H47" s="27"/>
      <c r="I47" s="26"/>
      <c r="J47" s="26"/>
      <c r="K47" s="26"/>
      <c r="L47" s="26">
        <v>0</v>
      </c>
      <c r="M47" s="26"/>
      <c r="N47" s="26"/>
    </row>
    <row r="48" spans="1:14" ht="15">
      <c r="A48" s="13" t="s">
        <v>55</v>
      </c>
      <c r="B48" s="30" t="s">
        <v>1</v>
      </c>
      <c r="C48" s="15"/>
      <c r="D48" s="15"/>
      <c r="E48" s="15"/>
      <c r="F48" s="15"/>
      <c r="G48" s="16">
        <f t="shared" si="14"/>
        <v>0</v>
      </c>
      <c r="H48" s="27"/>
      <c r="I48" s="26"/>
      <c r="J48" s="26"/>
      <c r="K48" s="26"/>
      <c r="L48" s="26">
        <v>0</v>
      </c>
      <c r="M48" s="26"/>
      <c r="N48" s="26"/>
    </row>
    <row r="49" spans="1:14" ht="15">
      <c r="A49" s="13" t="s">
        <v>56</v>
      </c>
      <c r="B49" s="30" t="s">
        <v>2</v>
      </c>
      <c r="C49" s="15"/>
      <c r="D49" s="15"/>
      <c r="E49" s="15"/>
      <c r="F49" s="15"/>
      <c r="G49" s="16">
        <f t="shared" si="14"/>
        <v>0</v>
      </c>
      <c r="H49" s="27"/>
      <c r="I49" s="26"/>
      <c r="J49" s="26"/>
      <c r="K49" s="26"/>
      <c r="L49" s="26">
        <v>0</v>
      </c>
      <c r="M49" s="26"/>
      <c r="N49" s="26"/>
    </row>
    <row r="50" spans="1:14" ht="15">
      <c r="A50" s="23" t="s">
        <v>57</v>
      </c>
      <c r="B50" s="30" t="s">
        <v>4</v>
      </c>
      <c r="C50" s="15"/>
      <c r="D50" s="15"/>
      <c r="E50" s="15"/>
      <c r="F50" s="15"/>
      <c r="G50" s="16">
        <f t="shared" si="14"/>
        <v>6689.66988</v>
      </c>
      <c r="H50" s="27"/>
      <c r="I50" s="26"/>
      <c r="J50" s="26"/>
      <c r="K50" s="26"/>
      <c r="L50" s="26">
        <f>6689.66988</f>
        <v>6689.66988</v>
      </c>
      <c r="M50" s="26"/>
      <c r="N50" s="26"/>
    </row>
    <row r="51" spans="1:14" ht="15">
      <c r="A51" s="13" t="s">
        <v>58</v>
      </c>
      <c r="B51" s="30" t="s">
        <v>10</v>
      </c>
      <c r="C51" s="15"/>
      <c r="D51" s="15"/>
      <c r="E51" s="15"/>
      <c r="F51" s="15"/>
      <c r="G51" s="16">
        <f t="shared" si="14"/>
        <v>1672.41748</v>
      </c>
      <c r="H51" s="27"/>
      <c r="I51" s="26"/>
      <c r="J51" s="26"/>
      <c r="K51" s="26"/>
      <c r="L51" s="26">
        <f>1672.41748</f>
        <v>1672.41748</v>
      </c>
      <c r="M51" s="26"/>
      <c r="N51" s="26"/>
    </row>
    <row r="52" spans="1:14" ht="180">
      <c r="A52" s="13">
        <v>38</v>
      </c>
      <c r="B52" s="42" t="s">
        <v>42</v>
      </c>
      <c r="C52" s="22"/>
      <c r="D52" s="22"/>
      <c r="E52" s="22"/>
      <c r="F52" s="22"/>
      <c r="G52" s="16">
        <f t="shared" si="11"/>
        <v>2422.9957700000004</v>
      </c>
      <c r="H52" s="24">
        <f>SUM(H53:H57)</f>
        <v>4.80173</v>
      </c>
      <c r="I52" s="28"/>
      <c r="J52" s="25"/>
      <c r="K52" s="26"/>
      <c r="L52" s="25">
        <f>SUM(L53:L57)</f>
        <v>2418.1940400000003</v>
      </c>
      <c r="M52" s="26"/>
      <c r="N52" s="26"/>
    </row>
    <row r="53" spans="1:14" ht="15">
      <c r="A53" s="13">
        <v>39</v>
      </c>
      <c r="B53" s="30" t="s">
        <v>3</v>
      </c>
      <c r="C53" s="15"/>
      <c r="D53" s="15"/>
      <c r="E53" s="15"/>
      <c r="F53" s="15"/>
      <c r="G53" s="16">
        <f t="shared" si="11"/>
        <v>0</v>
      </c>
      <c r="H53" s="27">
        <v>0</v>
      </c>
      <c r="I53" s="28"/>
      <c r="J53" s="26"/>
      <c r="K53" s="26"/>
      <c r="L53" s="26">
        <v>0</v>
      </c>
      <c r="M53" s="26"/>
      <c r="N53" s="26"/>
    </row>
    <row r="54" spans="1:14" ht="15">
      <c r="A54" s="13">
        <v>40</v>
      </c>
      <c r="B54" s="30" t="s">
        <v>1</v>
      </c>
      <c r="C54" s="15"/>
      <c r="D54" s="15"/>
      <c r="E54" s="15"/>
      <c r="F54" s="15"/>
      <c r="G54" s="16">
        <f t="shared" si="11"/>
        <v>0</v>
      </c>
      <c r="H54" s="27">
        <v>0</v>
      </c>
      <c r="I54" s="28"/>
      <c r="J54" s="26"/>
      <c r="K54" s="26"/>
      <c r="L54" s="26">
        <v>0</v>
      </c>
      <c r="M54" s="26"/>
      <c r="N54" s="26"/>
    </row>
    <row r="55" spans="1:14" ht="15">
      <c r="A55" s="13">
        <v>41</v>
      </c>
      <c r="B55" s="30" t="s">
        <v>2</v>
      </c>
      <c r="C55" s="15"/>
      <c r="D55" s="15"/>
      <c r="E55" s="15"/>
      <c r="F55" s="15"/>
      <c r="G55" s="16">
        <f t="shared" si="11"/>
        <v>0</v>
      </c>
      <c r="H55" s="27">
        <v>0</v>
      </c>
      <c r="I55" s="28"/>
      <c r="J55" s="26"/>
      <c r="K55" s="26"/>
      <c r="L55" s="26">
        <v>0</v>
      </c>
      <c r="M55" s="26"/>
      <c r="N55" s="26"/>
    </row>
    <row r="56" spans="1:14" ht="15">
      <c r="A56" s="13">
        <v>42</v>
      </c>
      <c r="B56" s="30" t="s">
        <v>4</v>
      </c>
      <c r="C56" s="15"/>
      <c r="D56" s="15"/>
      <c r="E56" s="15"/>
      <c r="F56" s="15"/>
      <c r="G56" s="16">
        <f t="shared" si="11"/>
        <v>2287.40304</v>
      </c>
      <c r="H56" s="27">
        <v>0</v>
      </c>
      <c r="I56" s="28"/>
      <c r="J56" s="26"/>
      <c r="K56" s="26"/>
      <c r="L56" s="26">
        <f>2460.179-119.29796-53.478</f>
        <v>2287.40304</v>
      </c>
      <c r="M56" s="26"/>
      <c r="N56" s="26"/>
    </row>
    <row r="57" spans="1:14" ht="15">
      <c r="A57" s="13">
        <v>43</v>
      </c>
      <c r="B57" s="30" t="s">
        <v>10</v>
      </c>
      <c r="C57" s="15"/>
      <c r="D57" s="15"/>
      <c r="E57" s="15"/>
      <c r="F57" s="15"/>
      <c r="G57" s="16">
        <f t="shared" si="11"/>
        <v>135.59273</v>
      </c>
      <c r="H57" s="27">
        <v>4.80173</v>
      </c>
      <c r="I57" s="28"/>
      <c r="J57" s="26"/>
      <c r="K57" s="26"/>
      <c r="L57" s="26">
        <v>130.791</v>
      </c>
      <c r="M57" s="26"/>
      <c r="N57" s="26"/>
    </row>
    <row r="58" spans="1:14" ht="60">
      <c r="A58" s="13">
        <v>44</v>
      </c>
      <c r="B58" s="31" t="s">
        <v>36</v>
      </c>
      <c r="C58" s="29"/>
      <c r="D58" s="29"/>
      <c r="E58" s="29"/>
      <c r="F58" s="29"/>
      <c r="G58" s="16">
        <f t="shared" si="11"/>
        <v>4582.38804</v>
      </c>
      <c r="H58" s="24">
        <f>SUM(H59:H63)</f>
        <v>0</v>
      </c>
      <c r="I58" s="25"/>
      <c r="J58" s="25"/>
      <c r="K58" s="26"/>
      <c r="L58" s="25">
        <f>SUM(L59:L63)</f>
        <v>4582.38804</v>
      </c>
      <c r="M58" s="25"/>
      <c r="N58" s="26"/>
    </row>
    <row r="59" spans="1:14" ht="15">
      <c r="A59" s="13">
        <v>45</v>
      </c>
      <c r="B59" s="30" t="s">
        <v>3</v>
      </c>
      <c r="C59" s="30"/>
      <c r="D59" s="30"/>
      <c r="E59" s="30"/>
      <c r="F59" s="30"/>
      <c r="G59" s="17">
        <f t="shared" si="11"/>
        <v>0</v>
      </c>
      <c r="H59" s="27"/>
      <c r="I59" s="27"/>
      <c r="J59" s="27"/>
      <c r="K59" s="27"/>
      <c r="L59" s="27">
        <v>0</v>
      </c>
      <c r="M59" s="27"/>
      <c r="N59" s="27"/>
    </row>
    <row r="60" spans="1:14" ht="15">
      <c r="A60" s="13">
        <v>46</v>
      </c>
      <c r="B60" s="30" t="s">
        <v>1</v>
      </c>
      <c r="C60" s="30"/>
      <c r="D60" s="30"/>
      <c r="E60" s="30"/>
      <c r="F60" s="30"/>
      <c r="G60" s="17">
        <f t="shared" si="11"/>
        <v>0</v>
      </c>
      <c r="H60" s="27"/>
      <c r="I60" s="27"/>
      <c r="J60" s="27"/>
      <c r="K60" s="27"/>
      <c r="L60" s="27">
        <v>0</v>
      </c>
      <c r="M60" s="27"/>
      <c r="N60" s="27"/>
    </row>
    <row r="61" spans="1:14" ht="15">
      <c r="A61" s="13">
        <v>47</v>
      </c>
      <c r="B61" s="30" t="s">
        <v>2</v>
      </c>
      <c r="C61" s="15"/>
      <c r="D61" s="15"/>
      <c r="E61" s="15"/>
      <c r="F61" s="15"/>
      <c r="G61" s="16">
        <f t="shared" si="11"/>
        <v>0</v>
      </c>
      <c r="H61" s="27"/>
      <c r="I61" s="26"/>
      <c r="J61" s="26"/>
      <c r="K61" s="26"/>
      <c r="L61" s="26">
        <v>0</v>
      </c>
      <c r="M61" s="26"/>
      <c r="N61" s="26"/>
    </row>
    <row r="62" spans="1:14" ht="15">
      <c r="A62" s="13">
        <v>48</v>
      </c>
      <c r="B62" s="30" t="s">
        <v>4</v>
      </c>
      <c r="C62" s="15"/>
      <c r="D62" s="15"/>
      <c r="E62" s="15"/>
      <c r="F62" s="15"/>
      <c r="G62" s="16">
        <f t="shared" si="11"/>
        <v>4345.04904</v>
      </c>
      <c r="H62" s="27"/>
      <c r="I62" s="26"/>
      <c r="J62" s="26"/>
      <c r="K62" s="26"/>
      <c r="L62" s="26">
        <f>4464.347-119.29796</f>
        <v>4345.04904</v>
      </c>
      <c r="M62" s="26"/>
      <c r="N62" s="26"/>
    </row>
    <row r="63" spans="1:14" ht="15">
      <c r="A63" s="13">
        <v>49</v>
      </c>
      <c r="B63" s="30" t="s">
        <v>10</v>
      </c>
      <c r="C63" s="15"/>
      <c r="D63" s="15"/>
      <c r="E63" s="15"/>
      <c r="F63" s="15"/>
      <c r="G63" s="16">
        <f t="shared" si="11"/>
        <v>237.339</v>
      </c>
      <c r="H63" s="27"/>
      <c r="I63" s="26"/>
      <c r="J63" s="26"/>
      <c r="K63" s="26"/>
      <c r="L63" s="26">
        <v>237.339</v>
      </c>
      <c r="M63" s="26"/>
      <c r="N63" s="26"/>
    </row>
    <row r="64" spans="1:14" ht="45">
      <c r="A64" s="13">
        <v>56</v>
      </c>
      <c r="B64" s="42" t="s">
        <v>12</v>
      </c>
      <c r="C64" s="22"/>
      <c r="D64" s="22"/>
      <c r="E64" s="22"/>
      <c r="F64" s="22"/>
      <c r="G64" s="16">
        <f t="shared" si="11"/>
        <v>4355.49354</v>
      </c>
      <c r="H64" s="27"/>
      <c r="I64" s="25"/>
      <c r="J64" s="25"/>
      <c r="K64" s="26"/>
      <c r="L64" s="25">
        <f>SUM(L65:L69)</f>
        <v>4355.49354</v>
      </c>
      <c r="M64" s="25"/>
      <c r="N64" s="26"/>
    </row>
    <row r="65" spans="1:14" ht="15">
      <c r="A65" s="13">
        <v>57</v>
      </c>
      <c r="B65" s="30" t="s">
        <v>3</v>
      </c>
      <c r="C65" s="15"/>
      <c r="D65" s="15"/>
      <c r="E65" s="15"/>
      <c r="F65" s="15"/>
      <c r="G65" s="16">
        <f t="shared" si="11"/>
        <v>0</v>
      </c>
      <c r="H65" s="27"/>
      <c r="I65" s="26"/>
      <c r="J65" s="26"/>
      <c r="K65" s="26"/>
      <c r="L65" s="26">
        <v>0</v>
      </c>
      <c r="M65" s="26"/>
      <c r="N65" s="26"/>
    </row>
    <row r="66" spans="1:14" ht="15">
      <c r="A66" s="13">
        <v>58</v>
      </c>
      <c r="B66" s="30" t="s">
        <v>1</v>
      </c>
      <c r="C66" s="15"/>
      <c r="D66" s="15"/>
      <c r="E66" s="15"/>
      <c r="F66" s="15"/>
      <c r="G66" s="16">
        <f t="shared" si="11"/>
        <v>0</v>
      </c>
      <c r="H66" s="27"/>
      <c r="I66" s="26"/>
      <c r="J66" s="26"/>
      <c r="K66" s="26"/>
      <c r="L66" s="26">
        <v>0</v>
      </c>
      <c r="M66" s="26"/>
      <c r="N66" s="26"/>
    </row>
    <row r="67" spans="1:14" ht="15">
      <c r="A67" s="13">
        <v>59</v>
      </c>
      <c r="B67" s="30" t="s">
        <v>2</v>
      </c>
      <c r="C67" s="15"/>
      <c r="D67" s="15"/>
      <c r="E67" s="15"/>
      <c r="F67" s="15"/>
      <c r="G67" s="16">
        <f t="shared" si="11"/>
        <v>0</v>
      </c>
      <c r="H67" s="27"/>
      <c r="I67" s="26"/>
      <c r="J67" s="26"/>
      <c r="K67" s="26"/>
      <c r="L67" s="26">
        <v>0</v>
      </c>
      <c r="M67" s="26"/>
      <c r="N67" s="26"/>
    </row>
    <row r="68" spans="1:14" ht="15">
      <c r="A68" s="13">
        <v>60</v>
      </c>
      <c r="B68" s="30" t="s">
        <v>4</v>
      </c>
      <c r="C68" s="15"/>
      <c r="D68" s="15"/>
      <c r="E68" s="15"/>
      <c r="F68" s="15"/>
      <c r="G68" s="16">
        <f t="shared" si="11"/>
        <v>4129.60804</v>
      </c>
      <c r="H68" s="27"/>
      <c r="I68" s="26"/>
      <c r="J68" s="26"/>
      <c r="K68" s="26"/>
      <c r="L68" s="26">
        <f>4248.906-119.29796</f>
        <v>4129.60804</v>
      </c>
      <c r="M68" s="26"/>
      <c r="N68" s="26"/>
    </row>
    <row r="69" spans="1:14" ht="15">
      <c r="A69" s="13">
        <v>61</v>
      </c>
      <c r="B69" s="30" t="s">
        <v>10</v>
      </c>
      <c r="C69" s="15"/>
      <c r="D69" s="15"/>
      <c r="E69" s="15"/>
      <c r="F69" s="15"/>
      <c r="G69" s="16">
        <f t="shared" si="11"/>
        <v>225.8855</v>
      </c>
      <c r="H69" s="27"/>
      <c r="I69" s="26"/>
      <c r="J69" s="26"/>
      <c r="K69" s="26"/>
      <c r="L69" s="26">
        <v>225.8855</v>
      </c>
      <c r="M69" s="26"/>
      <c r="N69" s="26"/>
    </row>
    <row r="70" spans="1:14" ht="45">
      <c r="A70" s="13">
        <v>62</v>
      </c>
      <c r="B70" s="42" t="s">
        <v>13</v>
      </c>
      <c r="C70" s="22"/>
      <c r="D70" s="22"/>
      <c r="E70" s="22"/>
      <c r="F70" s="22"/>
      <c r="G70" s="16">
        <f t="shared" si="11"/>
        <v>4355.49354</v>
      </c>
      <c r="H70" s="27"/>
      <c r="I70" s="25"/>
      <c r="J70" s="25"/>
      <c r="K70" s="26"/>
      <c r="L70" s="25">
        <f>SUM(L71:L75)</f>
        <v>4355.49354</v>
      </c>
      <c r="M70" s="26"/>
      <c r="N70" s="25"/>
    </row>
    <row r="71" spans="1:14" ht="15">
      <c r="A71" s="13">
        <v>63</v>
      </c>
      <c r="B71" s="30" t="s">
        <v>3</v>
      </c>
      <c r="C71" s="15"/>
      <c r="D71" s="15"/>
      <c r="E71" s="15"/>
      <c r="F71" s="15"/>
      <c r="G71" s="16">
        <f t="shared" si="11"/>
        <v>0</v>
      </c>
      <c r="H71" s="27"/>
      <c r="I71" s="26"/>
      <c r="J71" s="26"/>
      <c r="K71" s="26"/>
      <c r="L71" s="26">
        <v>0</v>
      </c>
      <c r="M71" s="26"/>
      <c r="N71" s="26"/>
    </row>
    <row r="72" spans="1:14" ht="15">
      <c r="A72" s="13">
        <v>64</v>
      </c>
      <c r="B72" s="30" t="s">
        <v>1</v>
      </c>
      <c r="C72" s="15"/>
      <c r="D72" s="15"/>
      <c r="E72" s="15"/>
      <c r="F72" s="15"/>
      <c r="G72" s="16">
        <f t="shared" si="11"/>
        <v>0</v>
      </c>
      <c r="H72" s="27"/>
      <c r="I72" s="26"/>
      <c r="J72" s="26"/>
      <c r="K72" s="26"/>
      <c r="L72" s="26">
        <v>0</v>
      </c>
      <c r="M72" s="26"/>
      <c r="N72" s="26"/>
    </row>
    <row r="73" spans="1:14" ht="15">
      <c r="A73" s="13">
        <v>65</v>
      </c>
      <c r="B73" s="30" t="s">
        <v>2</v>
      </c>
      <c r="C73" s="15"/>
      <c r="D73" s="15"/>
      <c r="E73" s="15"/>
      <c r="F73" s="15"/>
      <c r="G73" s="16">
        <f t="shared" si="11"/>
        <v>0</v>
      </c>
      <c r="H73" s="27"/>
      <c r="I73" s="26"/>
      <c r="J73" s="26"/>
      <c r="K73" s="26"/>
      <c r="L73" s="26">
        <v>0</v>
      </c>
      <c r="M73" s="26"/>
      <c r="N73" s="26"/>
    </row>
    <row r="74" spans="1:14" ht="15">
      <c r="A74" s="13">
        <v>66</v>
      </c>
      <c r="B74" s="30" t="s">
        <v>4</v>
      </c>
      <c r="C74" s="15"/>
      <c r="D74" s="15"/>
      <c r="E74" s="15"/>
      <c r="F74" s="15"/>
      <c r="G74" s="16">
        <f t="shared" si="11"/>
        <v>4129.60804</v>
      </c>
      <c r="H74" s="27"/>
      <c r="I74" s="26"/>
      <c r="J74" s="26"/>
      <c r="K74" s="26"/>
      <c r="L74" s="26">
        <f>4248.906-119.29796</f>
        <v>4129.60804</v>
      </c>
      <c r="M74" s="26"/>
      <c r="N74" s="26"/>
    </row>
    <row r="75" spans="1:14" ht="15">
      <c r="A75" s="13">
        <v>67</v>
      </c>
      <c r="B75" s="30" t="s">
        <v>10</v>
      </c>
      <c r="C75" s="15"/>
      <c r="D75" s="15"/>
      <c r="E75" s="15"/>
      <c r="F75" s="15"/>
      <c r="G75" s="16">
        <f t="shared" si="11"/>
        <v>225.8855</v>
      </c>
      <c r="H75" s="27"/>
      <c r="I75" s="26"/>
      <c r="J75" s="26"/>
      <c r="K75" s="26"/>
      <c r="L75" s="26">
        <v>225.8855</v>
      </c>
      <c r="M75" s="26"/>
      <c r="N75" s="26"/>
    </row>
    <row r="76" spans="1:14" ht="45">
      <c r="A76" s="13">
        <v>68</v>
      </c>
      <c r="B76" s="42" t="s">
        <v>14</v>
      </c>
      <c r="C76" s="22"/>
      <c r="D76" s="22"/>
      <c r="E76" s="22"/>
      <c r="F76" s="22"/>
      <c r="G76" s="16">
        <f t="shared" si="11"/>
        <v>4355.49354</v>
      </c>
      <c r="H76" s="27"/>
      <c r="I76" s="25"/>
      <c r="J76" s="25"/>
      <c r="K76" s="26"/>
      <c r="L76" s="25">
        <f>SUM(L77:L81)</f>
        <v>4355.49354</v>
      </c>
      <c r="M76" s="26"/>
      <c r="N76" s="25"/>
    </row>
    <row r="77" spans="1:14" ht="15">
      <c r="A77" s="13">
        <v>69</v>
      </c>
      <c r="B77" s="30" t="s">
        <v>3</v>
      </c>
      <c r="C77" s="15"/>
      <c r="D77" s="15"/>
      <c r="E77" s="15"/>
      <c r="F77" s="15"/>
      <c r="G77" s="16">
        <f t="shared" si="11"/>
        <v>0</v>
      </c>
      <c r="H77" s="27"/>
      <c r="I77" s="26"/>
      <c r="J77" s="26"/>
      <c r="K77" s="26"/>
      <c r="L77" s="26">
        <v>0</v>
      </c>
      <c r="M77" s="26"/>
      <c r="N77" s="26"/>
    </row>
    <row r="78" spans="1:14" ht="15">
      <c r="A78" s="13">
        <v>70</v>
      </c>
      <c r="B78" s="30" t="s">
        <v>1</v>
      </c>
      <c r="C78" s="15"/>
      <c r="D78" s="15"/>
      <c r="E78" s="15"/>
      <c r="F78" s="15"/>
      <c r="G78" s="16">
        <f t="shared" si="11"/>
        <v>0</v>
      </c>
      <c r="H78" s="27"/>
      <c r="I78" s="26"/>
      <c r="J78" s="26"/>
      <c r="K78" s="26"/>
      <c r="L78" s="26">
        <v>0</v>
      </c>
      <c r="M78" s="26"/>
      <c r="N78" s="26"/>
    </row>
    <row r="79" spans="1:14" ht="15">
      <c r="A79" s="13">
        <v>71</v>
      </c>
      <c r="B79" s="30" t="s">
        <v>2</v>
      </c>
      <c r="C79" s="15"/>
      <c r="D79" s="15"/>
      <c r="E79" s="15"/>
      <c r="F79" s="15"/>
      <c r="G79" s="16">
        <f t="shared" si="11"/>
        <v>0</v>
      </c>
      <c r="H79" s="27"/>
      <c r="I79" s="26"/>
      <c r="J79" s="26"/>
      <c r="K79" s="26"/>
      <c r="L79" s="26">
        <v>0</v>
      </c>
      <c r="M79" s="26"/>
      <c r="N79" s="26"/>
    </row>
    <row r="80" spans="1:14" ht="15">
      <c r="A80" s="13">
        <v>72</v>
      </c>
      <c r="B80" s="30" t="s">
        <v>4</v>
      </c>
      <c r="C80" s="15"/>
      <c r="D80" s="15"/>
      <c r="E80" s="15"/>
      <c r="F80" s="15"/>
      <c r="G80" s="16">
        <f t="shared" si="11"/>
        <v>4129.60804</v>
      </c>
      <c r="H80" s="27"/>
      <c r="I80" s="26"/>
      <c r="J80" s="26"/>
      <c r="K80" s="26"/>
      <c r="L80" s="26">
        <f>4248.906-119.29796</f>
        <v>4129.60804</v>
      </c>
      <c r="M80" s="26"/>
      <c r="N80" s="26"/>
    </row>
    <row r="81" spans="1:14" ht="15">
      <c r="A81" s="13">
        <v>73</v>
      </c>
      <c r="B81" s="30" t="s">
        <v>10</v>
      </c>
      <c r="C81" s="15"/>
      <c r="D81" s="15"/>
      <c r="E81" s="15"/>
      <c r="F81" s="15"/>
      <c r="G81" s="16">
        <f t="shared" si="11"/>
        <v>225.8855</v>
      </c>
      <c r="H81" s="27"/>
      <c r="I81" s="26"/>
      <c r="J81" s="26"/>
      <c r="K81" s="26"/>
      <c r="L81" s="26">
        <v>225.8855</v>
      </c>
      <c r="M81" s="26"/>
      <c r="N81" s="26"/>
    </row>
    <row r="82" spans="1:14" ht="45">
      <c r="A82" s="13">
        <v>86</v>
      </c>
      <c r="B82" s="42" t="s">
        <v>15</v>
      </c>
      <c r="C82" s="29"/>
      <c r="D82" s="29"/>
      <c r="E82" s="29"/>
      <c r="F82" s="29"/>
      <c r="G82" s="16">
        <f aca="true" t="shared" si="15" ref="G82:G129">SUM(H82:L82)</f>
        <v>2323.59754</v>
      </c>
      <c r="H82" s="27"/>
      <c r="I82" s="25"/>
      <c r="J82" s="25"/>
      <c r="K82" s="26"/>
      <c r="L82" s="25">
        <f>SUM(L83:L87)</f>
        <v>2323.59754</v>
      </c>
      <c r="M82" s="26"/>
      <c r="N82" s="25"/>
    </row>
    <row r="83" spans="1:14" ht="15">
      <c r="A83" s="13">
        <v>87</v>
      </c>
      <c r="B83" s="30" t="s">
        <v>3</v>
      </c>
      <c r="C83" s="15"/>
      <c r="D83" s="15"/>
      <c r="E83" s="15"/>
      <c r="F83" s="15"/>
      <c r="G83" s="16">
        <f t="shared" si="15"/>
        <v>0</v>
      </c>
      <c r="H83" s="27"/>
      <c r="I83" s="26"/>
      <c r="J83" s="26"/>
      <c r="K83" s="26"/>
      <c r="L83" s="26">
        <v>0</v>
      </c>
      <c r="M83" s="26"/>
      <c r="N83" s="26"/>
    </row>
    <row r="84" spans="1:14" ht="15">
      <c r="A84" s="13">
        <v>88</v>
      </c>
      <c r="B84" s="30" t="s">
        <v>1</v>
      </c>
      <c r="C84" s="15"/>
      <c r="D84" s="15"/>
      <c r="E84" s="15"/>
      <c r="F84" s="15"/>
      <c r="G84" s="16">
        <f t="shared" si="15"/>
        <v>0</v>
      </c>
      <c r="H84" s="27"/>
      <c r="I84" s="26"/>
      <c r="J84" s="26"/>
      <c r="K84" s="26"/>
      <c r="L84" s="26">
        <v>0</v>
      </c>
      <c r="M84" s="26"/>
      <c r="N84" s="26"/>
    </row>
    <row r="85" spans="1:14" ht="15">
      <c r="A85" s="13">
        <v>89</v>
      </c>
      <c r="B85" s="30" t="s">
        <v>2</v>
      </c>
      <c r="C85" s="15"/>
      <c r="D85" s="15"/>
      <c r="E85" s="15"/>
      <c r="F85" s="15"/>
      <c r="G85" s="16">
        <f t="shared" si="15"/>
        <v>0</v>
      </c>
      <c r="H85" s="27"/>
      <c r="I85" s="26"/>
      <c r="J85" s="26"/>
      <c r="K85" s="26"/>
      <c r="L85" s="26">
        <v>0</v>
      </c>
      <c r="M85" s="26"/>
      <c r="N85" s="26"/>
    </row>
    <row r="86" spans="1:14" ht="15">
      <c r="A86" s="13">
        <v>90</v>
      </c>
      <c r="B86" s="30" t="s">
        <v>4</v>
      </c>
      <c r="C86" s="15"/>
      <c r="D86" s="15"/>
      <c r="E86" s="15"/>
      <c r="F86" s="15"/>
      <c r="G86" s="16">
        <f t="shared" si="15"/>
        <v>2202.7120400000003</v>
      </c>
      <c r="H86" s="27"/>
      <c r="I86" s="26"/>
      <c r="J86" s="26"/>
      <c r="K86" s="26"/>
      <c r="L86" s="26">
        <f>2273.856-119.29796+48.154</f>
        <v>2202.7120400000003</v>
      </c>
      <c r="M86" s="26"/>
      <c r="N86" s="26"/>
    </row>
    <row r="87" spans="1:14" ht="15">
      <c r="A87" s="13">
        <v>91</v>
      </c>
      <c r="B87" s="30" t="s">
        <v>10</v>
      </c>
      <c r="C87" s="15"/>
      <c r="D87" s="15"/>
      <c r="E87" s="15"/>
      <c r="F87" s="15"/>
      <c r="G87" s="16">
        <f t="shared" si="15"/>
        <v>120.8855</v>
      </c>
      <c r="H87" s="27"/>
      <c r="I87" s="26"/>
      <c r="J87" s="26"/>
      <c r="K87" s="26"/>
      <c r="L87" s="26">
        <v>120.8855</v>
      </c>
      <c r="M87" s="26"/>
      <c r="N87" s="26"/>
    </row>
    <row r="88" spans="1:14" ht="60">
      <c r="A88" s="13">
        <v>92</v>
      </c>
      <c r="B88" s="31" t="s">
        <v>43</v>
      </c>
      <c r="C88" s="15"/>
      <c r="D88" s="15"/>
      <c r="E88" s="15"/>
      <c r="F88" s="15"/>
      <c r="G88" s="16">
        <f t="shared" si="15"/>
        <v>2417.7100400000004</v>
      </c>
      <c r="H88" s="27"/>
      <c r="I88" s="25"/>
      <c r="J88" s="25"/>
      <c r="K88" s="25"/>
      <c r="L88" s="25">
        <f>SUM(L89:L93)</f>
        <v>2417.7100400000004</v>
      </c>
      <c r="M88" s="26"/>
      <c r="N88" s="26"/>
    </row>
    <row r="89" spans="1:14" ht="15">
      <c r="A89" s="13">
        <v>93</v>
      </c>
      <c r="B89" s="30" t="s">
        <v>3</v>
      </c>
      <c r="C89" s="15"/>
      <c r="D89" s="15"/>
      <c r="E89" s="15"/>
      <c r="F89" s="15"/>
      <c r="G89" s="16">
        <f t="shared" si="15"/>
        <v>0</v>
      </c>
      <c r="H89" s="27"/>
      <c r="I89" s="26"/>
      <c r="J89" s="26"/>
      <c r="K89" s="26"/>
      <c r="L89" s="26">
        <v>0</v>
      </c>
      <c r="M89" s="26"/>
      <c r="N89" s="26"/>
    </row>
    <row r="90" spans="1:14" ht="15">
      <c r="A90" s="13">
        <v>94</v>
      </c>
      <c r="B90" s="30" t="s">
        <v>1</v>
      </c>
      <c r="C90" s="15"/>
      <c r="D90" s="15"/>
      <c r="E90" s="15"/>
      <c r="F90" s="15"/>
      <c r="G90" s="16">
        <f t="shared" si="15"/>
        <v>0</v>
      </c>
      <c r="H90" s="27"/>
      <c r="I90" s="26"/>
      <c r="J90" s="26"/>
      <c r="K90" s="26"/>
      <c r="L90" s="26">
        <v>0</v>
      </c>
      <c r="M90" s="26"/>
      <c r="N90" s="26"/>
    </row>
    <row r="91" spans="1:14" ht="15">
      <c r="A91" s="13">
        <v>95</v>
      </c>
      <c r="B91" s="30" t="s">
        <v>2</v>
      </c>
      <c r="C91" s="15"/>
      <c r="D91" s="15"/>
      <c r="E91" s="15"/>
      <c r="F91" s="15"/>
      <c r="G91" s="16">
        <f t="shared" si="15"/>
        <v>0</v>
      </c>
      <c r="H91" s="27"/>
      <c r="I91" s="26"/>
      <c r="J91" s="26"/>
      <c r="K91" s="26"/>
      <c r="L91" s="26">
        <v>0</v>
      </c>
      <c r="M91" s="26"/>
      <c r="N91" s="26"/>
    </row>
    <row r="92" spans="1:14" ht="15">
      <c r="A92" s="13">
        <v>96</v>
      </c>
      <c r="B92" s="30" t="s">
        <v>4</v>
      </c>
      <c r="C92" s="15"/>
      <c r="D92" s="15"/>
      <c r="E92" s="15"/>
      <c r="F92" s="15"/>
      <c r="G92" s="16">
        <f t="shared" si="15"/>
        <v>2154.5580400000003</v>
      </c>
      <c r="H92" s="27"/>
      <c r="I92" s="26"/>
      <c r="J92" s="26"/>
      <c r="K92" s="26"/>
      <c r="L92" s="26">
        <f>2273.856-119.29796</f>
        <v>2154.5580400000003</v>
      </c>
      <c r="M92" s="26"/>
      <c r="N92" s="26"/>
    </row>
    <row r="93" spans="1:14" ht="15">
      <c r="A93" s="13">
        <v>97</v>
      </c>
      <c r="B93" s="30" t="s">
        <v>10</v>
      </c>
      <c r="C93" s="15"/>
      <c r="D93" s="15"/>
      <c r="E93" s="15"/>
      <c r="F93" s="15"/>
      <c r="G93" s="16">
        <f t="shared" si="15"/>
        <v>263.152</v>
      </c>
      <c r="H93" s="27"/>
      <c r="I93" s="26"/>
      <c r="J93" s="26"/>
      <c r="K93" s="26"/>
      <c r="L93" s="26">
        <v>263.152</v>
      </c>
      <c r="M93" s="26"/>
      <c r="N93" s="26"/>
    </row>
    <row r="94" spans="1:14" ht="45">
      <c r="A94" s="13">
        <v>104</v>
      </c>
      <c r="B94" s="39" t="s">
        <v>16</v>
      </c>
      <c r="C94" s="29"/>
      <c r="D94" s="29"/>
      <c r="E94" s="29"/>
      <c r="F94" s="29"/>
      <c r="G94" s="16">
        <f t="shared" si="15"/>
        <v>0</v>
      </c>
      <c r="H94" s="27"/>
      <c r="I94" s="26"/>
      <c r="J94" s="25"/>
      <c r="K94" s="25"/>
      <c r="L94" s="26"/>
      <c r="M94" s="25">
        <f>SUM(M95:M99)</f>
        <v>2309.05</v>
      </c>
      <c r="N94" s="26"/>
    </row>
    <row r="95" spans="1:14" ht="15">
      <c r="A95" s="13">
        <v>105</v>
      </c>
      <c r="B95" s="30" t="s">
        <v>3</v>
      </c>
      <c r="C95" s="15"/>
      <c r="D95" s="15"/>
      <c r="E95" s="15"/>
      <c r="F95" s="15"/>
      <c r="G95" s="16">
        <f t="shared" si="15"/>
        <v>0</v>
      </c>
      <c r="H95" s="27"/>
      <c r="I95" s="26"/>
      <c r="J95" s="26"/>
      <c r="K95" s="26"/>
      <c r="L95" s="26"/>
      <c r="M95" s="26">
        <v>0</v>
      </c>
      <c r="N95" s="26"/>
    </row>
    <row r="96" spans="1:14" ht="15">
      <c r="A96" s="13">
        <v>106</v>
      </c>
      <c r="B96" s="30" t="s">
        <v>1</v>
      </c>
      <c r="C96" s="15"/>
      <c r="D96" s="15"/>
      <c r="E96" s="15"/>
      <c r="F96" s="15"/>
      <c r="G96" s="16">
        <f t="shared" si="15"/>
        <v>0</v>
      </c>
      <c r="H96" s="27"/>
      <c r="I96" s="26"/>
      <c r="J96" s="26"/>
      <c r="K96" s="26"/>
      <c r="L96" s="26"/>
      <c r="M96" s="26">
        <v>0</v>
      </c>
      <c r="N96" s="26"/>
    </row>
    <row r="97" spans="1:14" ht="15">
      <c r="A97" s="13">
        <v>107</v>
      </c>
      <c r="B97" s="30" t="s">
        <v>2</v>
      </c>
      <c r="C97" s="15"/>
      <c r="D97" s="15"/>
      <c r="E97" s="15"/>
      <c r="F97" s="15"/>
      <c r="G97" s="16">
        <f t="shared" si="15"/>
        <v>0</v>
      </c>
      <c r="H97" s="27"/>
      <c r="I97" s="26"/>
      <c r="J97" s="26"/>
      <c r="K97" s="26"/>
      <c r="L97" s="26"/>
      <c r="M97" s="26">
        <v>0</v>
      </c>
      <c r="N97" s="26"/>
    </row>
    <row r="98" spans="1:14" ht="15">
      <c r="A98" s="13">
        <v>108</v>
      </c>
      <c r="B98" s="30" t="s">
        <v>4</v>
      </c>
      <c r="C98" s="15"/>
      <c r="D98" s="15"/>
      <c r="E98" s="15"/>
      <c r="F98" s="15"/>
      <c r="G98" s="16">
        <f t="shared" si="15"/>
        <v>0</v>
      </c>
      <c r="H98" s="27"/>
      <c r="I98" s="26"/>
      <c r="J98" s="26"/>
      <c r="K98" s="26"/>
      <c r="L98" s="26"/>
      <c r="M98" s="26">
        <f>2351.25-167.2</f>
        <v>2184.05</v>
      </c>
      <c r="N98" s="26"/>
    </row>
    <row r="99" spans="1:14" ht="15">
      <c r="A99" s="13">
        <v>109</v>
      </c>
      <c r="B99" s="30" t="s">
        <v>10</v>
      </c>
      <c r="C99" s="15"/>
      <c r="D99" s="15"/>
      <c r="E99" s="15"/>
      <c r="F99" s="15"/>
      <c r="G99" s="16">
        <f t="shared" si="15"/>
        <v>0</v>
      </c>
      <c r="H99" s="27"/>
      <c r="I99" s="26"/>
      <c r="J99" s="26"/>
      <c r="K99" s="26"/>
      <c r="L99" s="26"/>
      <c r="M99" s="26">
        <v>125</v>
      </c>
      <c r="N99" s="26"/>
    </row>
    <row r="100" spans="1:14" ht="45">
      <c r="A100" s="13">
        <v>110</v>
      </c>
      <c r="B100" s="31" t="s">
        <v>37</v>
      </c>
      <c r="C100" s="29"/>
      <c r="D100" s="29"/>
      <c r="E100" s="29"/>
      <c r="F100" s="29"/>
      <c r="G100" s="16">
        <f t="shared" si="15"/>
        <v>0</v>
      </c>
      <c r="H100" s="27"/>
      <c r="I100" s="26"/>
      <c r="J100" s="25"/>
      <c r="K100" s="25"/>
      <c r="L100" s="26"/>
      <c r="M100" s="25">
        <f>SUM(M101:M105)</f>
        <v>4389.1</v>
      </c>
      <c r="N100" s="26"/>
    </row>
    <row r="101" spans="1:14" ht="15">
      <c r="A101" s="13">
        <v>111</v>
      </c>
      <c r="B101" s="30" t="s">
        <v>3</v>
      </c>
      <c r="C101" s="15"/>
      <c r="D101" s="15"/>
      <c r="E101" s="15"/>
      <c r="F101" s="15"/>
      <c r="G101" s="16">
        <f t="shared" si="15"/>
        <v>0</v>
      </c>
      <c r="H101" s="27"/>
      <c r="I101" s="26"/>
      <c r="J101" s="26"/>
      <c r="K101" s="26"/>
      <c r="L101" s="26"/>
      <c r="M101" s="26">
        <v>0</v>
      </c>
      <c r="N101" s="26"/>
    </row>
    <row r="102" spans="1:14" ht="15">
      <c r="A102" s="13">
        <v>112</v>
      </c>
      <c r="B102" s="30" t="s">
        <v>1</v>
      </c>
      <c r="C102" s="15"/>
      <c r="D102" s="15"/>
      <c r="E102" s="15"/>
      <c r="F102" s="15"/>
      <c r="G102" s="16">
        <f t="shared" si="15"/>
        <v>0</v>
      </c>
      <c r="H102" s="27"/>
      <c r="I102" s="26"/>
      <c r="J102" s="26"/>
      <c r="K102" s="26"/>
      <c r="L102" s="26"/>
      <c r="M102" s="26">
        <v>0</v>
      </c>
      <c r="N102" s="26"/>
    </row>
    <row r="103" spans="1:14" ht="15">
      <c r="A103" s="13">
        <v>113</v>
      </c>
      <c r="B103" s="30" t="s">
        <v>2</v>
      </c>
      <c r="C103" s="15"/>
      <c r="D103" s="15"/>
      <c r="E103" s="15"/>
      <c r="F103" s="15"/>
      <c r="G103" s="16">
        <f t="shared" si="15"/>
        <v>0</v>
      </c>
      <c r="H103" s="27"/>
      <c r="I103" s="26"/>
      <c r="J103" s="26"/>
      <c r="K103" s="26"/>
      <c r="L103" s="26"/>
      <c r="M103" s="26">
        <v>0</v>
      </c>
      <c r="N103" s="26"/>
    </row>
    <row r="104" spans="1:14" ht="15">
      <c r="A104" s="13">
        <v>114</v>
      </c>
      <c r="B104" s="30" t="s">
        <v>4</v>
      </c>
      <c r="C104" s="15"/>
      <c r="D104" s="15"/>
      <c r="E104" s="15"/>
      <c r="F104" s="15"/>
      <c r="G104" s="16">
        <f t="shared" si="15"/>
        <v>0</v>
      </c>
      <c r="H104" s="27"/>
      <c r="I104" s="26"/>
      <c r="J104" s="26"/>
      <c r="K104" s="26"/>
      <c r="L104" s="26"/>
      <c r="M104" s="26">
        <f>4326.3-167.2</f>
        <v>4159.1</v>
      </c>
      <c r="N104" s="26"/>
    </row>
    <row r="105" spans="1:14" ht="15">
      <c r="A105" s="13">
        <v>115</v>
      </c>
      <c r="B105" s="30" t="s">
        <v>10</v>
      </c>
      <c r="C105" s="15"/>
      <c r="D105" s="15"/>
      <c r="E105" s="15"/>
      <c r="F105" s="15"/>
      <c r="G105" s="16">
        <f t="shared" si="15"/>
        <v>0</v>
      </c>
      <c r="H105" s="27"/>
      <c r="I105" s="26"/>
      <c r="J105" s="26"/>
      <c r="K105" s="26"/>
      <c r="L105" s="26"/>
      <c r="M105" s="26">
        <v>230</v>
      </c>
      <c r="N105" s="26"/>
    </row>
    <row r="106" spans="1:14" ht="45">
      <c r="A106" s="13">
        <v>116</v>
      </c>
      <c r="B106" s="31" t="s">
        <v>38</v>
      </c>
      <c r="C106" s="29"/>
      <c r="D106" s="29"/>
      <c r="E106" s="29"/>
      <c r="F106" s="29"/>
      <c r="G106" s="16">
        <f t="shared" si="15"/>
        <v>0</v>
      </c>
      <c r="H106" s="27"/>
      <c r="I106" s="26"/>
      <c r="J106" s="25"/>
      <c r="K106" s="25"/>
      <c r="L106" s="26"/>
      <c r="M106" s="25">
        <f>SUM(M107:M111)</f>
        <v>4389.1</v>
      </c>
      <c r="N106" s="26"/>
    </row>
    <row r="107" spans="1:14" ht="15">
      <c r="A107" s="13">
        <v>117</v>
      </c>
      <c r="B107" s="30" t="s">
        <v>3</v>
      </c>
      <c r="C107" s="15"/>
      <c r="D107" s="15"/>
      <c r="E107" s="15"/>
      <c r="F107" s="15"/>
      <c r="G107" s="16">
        <f t="shared" si="15"/>
        <v>0</v>
      </c>
      <c r="H107" s="27"/>
      <c r="I107" s="26"/>
      <c r="J107" s="26"/>
      <c r="K107" s="26"/>
      <c r="L107" s="26"/>
      <c r="M107" s="26">
        <v>0</v>
      </c>
      <c r="N107" s="26"/>
    </row>
    <row r="108" spans="1:14" ht="15">
      <c r="A108" s="13">
        <v>118</v>
      </c>
      <c r="B108" s="30" t="s">
        <v>1</v>
      </c>
      <c r="C108" s="15"/>
      <c r="D108" s="15"/>
      <c r="E108" s="15"/>
      <c r="F108" s="15"/>
      <c r="G108" s="16">
        <f t="shared" si="15"/>
        <v>0</v>
      </c>
      <c r="H108" s="27"/>
      <c r="I108" s="26"/>
      <c r="J108" s="26"/>
      <c r="K108" s="26"/>
      <c r="L108" s="26"/>
      <c r="M108" s="26">
        <v>0</v>
      </c>
      <c r="N108" s="26"/>
    </row>
    <row r="109" spans="1:14" ht="15">
      <c r="A109" s="13">
        <v>119</v>
      </c>
      <c r="B109" s="30" t="s">
        <v>2</v>
      </c>
      <c r="C109" s="15"/>
      <c r="D109" s="15"/>
      <c r="E109" s="15"/>
      <c r="F109" s="15"/>
      <c r="G109" s="16">
        <f t="shared" si="15"/>
        <v>0</v>
      </c>
      <c r="H109" s="27"/>
      <c r="I109" s="26"/>
      <c r="J109" s="26"/>
      <c r="K109" s="26"/>
      <c r="L109" s="26"/>
      <c r="M109" s="26">
        <v>0</v>
      </c>
      <c r="N109" s="26"/>
    </row>
    <row r="110" spans="1:14" ht="15">
      <c r="A110" s="13">
        <v>120</v>
      </c>
      <c r="B110" s="30" t="s">
        <v>4</v>
      </c>
      <c r="C110" s="15"/>
      <c r="D110" s="15"/>
      <c r="E110" s="15"/>
      <c r="F110" s="15"/>
      <c r="G110" s="16">
        <f t="shared" si="15"/>
        <v>0</v>
      </c>
      <c r="H110" s="27"/>
      <c r="I110" s="26"/>
      <c r="J110" s="26"/>
      <c r="K110" s="26"/>
      <c r="L110" s="26"/>
      <c r="M110" s="26">
        <f>4326.3-167.2</f>
        <v>4159.1</v>
      </c>
      <c r="N110" s="26"/>
    </row>
    <row r="111" spans="1:14" ht="15">
      <c r="A111" s="13">
        <v>121</v>
      </c>
      <c r="B111" s="30" t="s">
        <v>10</v>
      </c>
      <c r="C111" s="15"/>
      <c r="D111" s="15"/>
      <c r="E111" s="15"/>
      <c r="F111" s="15"/>
      <c r="G111" s="16">
        <f t="shared" si="15"/>
        <v>0</v>
      </c>
      <c r="H111" s="27"/>
      <c r="I111" s="26"/>
      <c r="J111" s="26"/>
      <c r="K111" s="26"/>
      <c r="L111" s="26"/>
      <c r="M111" s="26">
        <v>230</v>
      </c>
      <c r="N111" s="26"/>
    </row>
    <row r="112" spans="1:14" ht="105">
      <c r="A112" s="13">
        <v>122</v>
      </c>
      <c r="B112" s="31" t="s">
        <v>39</v>
      </c>
      <c r="C112" s="29"/>
      <c r="D112" s="29"/>
      <c r="E112" s="29"/>
      <c r="F112" s="29"/>
      <c r="G112" s="16">
        <f t="shared" si="15"/>
        <v>0</v>
      </c>
      <c r="H112" s="27"/>
      <c r="I112" s="26"/>
      <c r="J112" s="25"/>
      <c r="K112" s="25"/>
      <c r="L112" s="26"/>
      <c r="M112" s="25">
        <f>SUM(M113:M117)</f>
        <v>4389.1</v>
      </c>
      <c r="N112" s="26"/>
    </row>
    <row r="113" spans="1:14" ht="15">
      <c r="A113" s="13">
        <v>123</v>
      </c>
      <c r="B113" s="30" t="s">
        <v>3</v>
      </c>
      <c r="C113" s="15"/>
      <c r="D113" s="15"/>
      <c r="E113" s="15"/>
      <c r="F113" s="15"/>
      <c r="G113" s="16">
        <f t="shared" si="15"/>
        <v>0</v>
      </c>
      <c r="H113" s="27"/>
      <c r="I113" s="26"/>
      <c r="J113" s="26"/>
      <c r="K113" s="26"/>
      <c r="L113" s="26"/>
      <c r="M113" s="26">
        <v>0</v>
      </c>
      <c r="N113" s="26"/>
    </row>
    <row r="114" spans="1:14" ht="15">
      <c r="A114" s="13">
        <v>124</v>
      </c>
      <c r="B114" s="30" t="s">
        <v>1</v>
      </c>
      <c r="C114" s="15"/>
      <c r="D114" s="15"/>
      <c r="E114" s="15"/>
      <c r="F114" s="15"/>
      <c r="G114" s="16">
        <f t="shared" si="15"/>
        <v>0</v>
      </c>
      <c r="H114" s="27"/>
      <c r="I114" s="26"/>
      <c r="J114" s="26"/>
      <c r="K114" s="26"/>
      <c r="L114" s="26"/>
      <c r="M114" s="26">
        <v>0</v>
      </c>
      <c r="N114" s="26"/>
    </row>
    <row r="115" spans="1:14" ht="15">
      <c r="A115" s="13">
        <v>125</v>
      </c>
      <c r="B115" s="30" t="s">
        <v>2</v>
      </c>
      <c r="C115" s="15"/>
      <c r="D115" s="15"/>
      <c r="E115" s="15"/>
      <c r="F115" s="15"/>
      <c r="G115" s="16">
        <f t="shared" si="15"/>
        <v>0</v>
      </c>
      <c r="H115" s="27"/>
      <c r="I115" s="26"/>
      <c r="J115" s="26"/>
      <c r="K115" s="26"/>
      <c r="L115" s="26"/>
      <c r="M115" s="26">
        <v>0</v>
      </c>
      <c r="N115" s="26"/>
    </row>
    <row r="116" spans="1:14" ht="15">
      <c r="A116" s="13">
        <v>126</v>
      </c>
      <c r="B116" s="30" t="s">
        <v>4</v>
      </c>
      <c r="C116" s="15"/>
      <c r="D116" s="15"/>
      <c r="E116" s="15"/>
      <c r="F116" s="15"/>
      <c r="G116" s="16">
        <f t="shared" si="15"/>
        <v>0</v>
      </c>
      <c r="H116" s="27"/>
      <c r="I116" s="26"/>
      <c r="J116" s="26"/>
      <c r="K116" s="26"/>
      <c r="L116" s="26"/>
      <c r="M116" s="26">
        <f>4326.3-167.2</f>
        <v>4159.1</v>
      </c>
      <c r="N116" s="26"/>
    </row>
    <row r="117" spans="1:14" ht="15">
      <c r="A117" s="13">
        <v>127</v>
      </c>
      <c r="B117" s="30" t="s">
        <v>10</v>
      </c>
      <c r="C117" s="15"/>
      <c r="D117" s="15"/>
      <c r="E117" s="15"/>
      <c r="F117" s="15"/>
      <c r="G117" s="16">
        <f t="shared" si="15"/>
        <v>0</v>
      </c>
      <c r="H117" s="27"/>
      <c r="I117" s="26"/>
      <c r="J117" s="26"/>
      <c r="K117" s="26"/>
      <c r="L117" s="26"/>
      <c r="M117" s="26">
        <v>230</v>
      </c>
      <c r="N117" s="26"/>
    </row>
    <row r="118" spans="1:14" ht="60">
      <c r="A118" s="13">
        <v>128</v>
      </c>
      <c r="B118" s="31" t="s">
        <v>40</v>
      </c>
      <c r="C118" s="29"/>
      <c r="D118" s="29"/>
      <c r="E118" s="29"/>
      <c r="F118" s="29"/>
      <c r="G118" s="16">
        <f t="shared" si="15"/>
        <v>0</v>
      </c>
      <c r="H118" s="27"/>
      <c r="I118" s="26"/>
      <c r="J118" s="25"/>
      <c r="K118" s="25"/>
      <c r="L118" s="26"/>
      <c r="M118" s="25">
        <f>SUM(M119:M123)</f>
        <v>4389.1</v>
      </c>
      <c r="N118" s="26"/>
    </row>
    <row r="119" spans="1:14" ht="15">
      <c r="A119" s="13">
        <v>129</v>
      </c>
      <c r="B119" s="30" t="s">
        <v>3</v>
      </c>
      <c r="C119" s="15"/>
      <c r="D119" s="15"/>
      <c r="E119" s="15"/>
      <c r="F119" s="15"/>
      <c r="G119" s="16">
        <f t="shared" si="15"/>
        <v>0</v>
      </c>
      <c r="H119" s="27"/>
      <c r="I119" s="26"/>
      <c r="J119" s="26"/>
      <c r="K119" s="26"/>
      <c r="L119" s="26"/>
      <c r="M119" s="26">
        <v>0</v>
      </c>
      <c r="N119" s="26"/>
    </row>
    <row r="120" spans="1:14" ht="15">
      <c r="A120" s="13">
        <v>130</v>
      </c>
      <c r="B120" s="30" t="s">
        <v>1</v>
      </c>
      <c r="C120" s="15"/>
      <c r="D120" s="15"/>
      <c r="E120" s="15"/>
      <c r="F120" s="15"/>
      <c r="G120" s="16">
        <f t="shared" si="15"/>
        <v>0</v>
      </c>
      <c r="H120" s="27"/>
      <c r="I120" s="26"/>
      <c r="J120" s="26"/>
      <c r="K120" s="26"/>
      <c r="L120" s="26"/>
      <c r="M120" s="26">
        <v>0</v>
      </c>
      <c r="N120" s="26"/>
    </row>
    <row r="121" spans="1:14" ht="15">
      <c r="A121" s="13">
        <v>131</v>
      </c>
      <c r="B121" s="30" t="s">
        <v>2</v>
      </c>
      <c r="C121" s="15"/>
      <c r="D121" s="15"/>
      <c r="E121" s="15"/>
      <c r="F121" s="15"/>
      <c r="G121" s="16">
        <f t="shared" si="15"/>
        <v>0</v>
      </c>
      <c r="H121" s="27"/>
      <c r="I121" s="26"/>
      <c r="J121" s="26"/>
      <c r="K121" s="26"/>
      <c r="L121" s="26"/>
      <c r="M121" s="26">
        <v>0</v>
      </c>
      <c r="N121" s="26"/>
    </row>
    <row r="122" spans="1:14" ht="15">
      <c r="A122" s="13">
        <v>132</v>
      </c>
      <c r="B122" s="30" t="s">
        <v>4</v>
      </c>
      <c r="C122" s="15"/>
      <c r="D122" s="15"/>
      <c r="E122" s="15"/>
      <c r="F122" s="15"/>
      <c r="G122" s="16">
        <f t="shared" si="15"/>
        <v>0</v>
      </c>
      <c r="H122" s="27"/>
      <c r="I122" s="26"/>
      <c r="J122" s="26"/>
      <c r="K122" s="26"/>
      <c r="L122" s="26"/>
      <c r="M122" s="26">
        <f>4326.3-167.2</f>
        <v>4159.1</v>
      </c>
      <c r="N122" s="26"/>
    </row>
    <row r="123" spans="1:14" ht="15">
      <c r="A123" s="13">
        <v>133</v>
      </c>
      <c r="B123" s="30" t="s">
        <v>10</v>
      </c>
      <c r="C123" s="15"/>
      <c r="D123" s="15"/>
      <c r="E123" s="15"/>
      <c r="F123" s="15"/>
      <c r="G123" s="16">
        <f t="shared" si="15"/>
        <v>0</v>
      </c>
      <c r="H123" s="27"/>
      <c r="I123" s="26"/>
      <c r="J123" s="26"/>
      <c r="K123" s="26"/>
      <c r="L123" s="26"/>
      <c r="M123" s="26">
        <v>230</v>
      </c>
      <c r="N123" s="26"/>
    </row>
    <row r="124" spans="1:14" ht="45">
      <c r="A124" s="13">
        <v>140</v>
      </c>
      <c r="B124" s="31" t="s">
        <v>17</v>
      </c>
      <c r="C124" s="29"/>
      <c r="D124" s="29"/>
      <c r="E124" s="29"/>
      <c r="F124" s="29"/>
      <c r="G124" s="16">
        <f t="shared" si="15"/>
        <v>0</v>
      </c>
      <c r="H124" s="27"/>
      <c r="I124" s="26"/>
      <c r="J124" s="26"/>
      <c r="K124" s="25"/>
      <c r="L124" s="25"/>
      <c r="M124" s="25"/>
      <c r="N124" s="25">
        <f>SUM(N125:N129)</f>
        <v>4600</v>
      </c>
    </row>
    <row r="125" spans="1:14" ht="15">
      <c r="A125" s="13">
        <v>141</v>
      </c>
      <c r="B125" s="30" t="s">
        <v>3</v>
      </c>
      <c r="C125" s="15"/>
      <c r="D125" s="15"/>
      <c r="E125" s="15"/>
      <c r="F125" s="15"/>
      <c r="G125" s="16">
        <f t="shared" si="15"/>
        <v>0</v>
      </c>
      <c r="H125" s="27"/>
      <c r="I125" s="26"/>
      <c r="J125" s="26"/>
      <c r="K125" s="26"/>
      <c r="L125" s="26"/>
      <c r="M125" s="26"/>
      <c r="N125" s="26">
        <v>0</v>
      </c>
    </row>
    <row r="126" spans="1:14" ht="15">
      <c r="A126" s="13">
        <v>142</v>
      </c>
      <c r="B126" s="30" t="s">
        <v>1</v>
      </c>
      <c r="C126" s="15"/>
      <c r="D126" s="15"/>
      <c r="E126" s="15"/>
      <c r="F126" s="15"/>
      <c r="G126" s="16">
        <f t="shared" si="15"/>
        <v>0</v>
      </c>
      <c r="H126" s="27"/>
      <c r="I126" s="26"/>
      <c r="J126" s="26"/>
      <c r="K126" s="26"/>
      <c r="L126" s="26"/>
      <c r="M126" s="26"/>
      <c r="N126" s="26">
        <v>0</v>
      </c>
    </row>
    <row r="127" spans="1:14" ht="15">
      <c r="A127" s="13">
        <v>143</v>
      </c>
      <c r="B127" s="30" t="s">
        <v>2</v>
      </c>
      <c r="C127" s="15"/>
      <c r="D127" s="15"/>
      <c r="E127" s="15"/>
      <c r="F127" s="15"/>
      <c r="G127" s="16">
        <f t="shared" si="15"/>
        <v>0</v>
      </c>
      <c r="H127" s="27"/>
      <c r="I127" s="26"/>
      <c r="J127" s="26"/>
      <c r="K127" s="26"/>
      <c r="L127" s="26"/>
      <c r="M127" s="26"/>
      <c r="N127" s="26">
        <v>0</v>
      </c>
    </row>
    <row r="128" spans="1:14" ht="15">
      <c r="A128" s="13">
        <v>144</v>
      </c>
      <c r="B128" s="30" t="s">
        <v>4</v>
      </c>
      <c r="C128" s="15"/>
      <c r="D128" s="15"/>
      <c r="E128" s="15"/>
      <c r="F128" s="15"/>
      <c r="G128" s="16">
        <f t="shared" si="15"/>
        <v>0</v>
      </c>
      <c r="H128" s="27"/>
      <c r="I128" s="26"/>
      <c r="J128" s="26"/>
      <c r="K128" s="26"/>
      <c r="L128" s="26"/>
      <c r="M128" s="26"/>
      <c r="N128" s="26">
        <f>4326.3+43.7</f>
        <v>4370</v>
      </c>
    </row>
    <row r="129" spans="1:14" ht="15">
      <c r="A129" s="13">
        <v>145</v>
      </c>
      <c r="B129" s="30" t="s">
        <v>10</v>
      </c>
      <c r="C129" s="15"/>
      <c r="D129" s="15"/>
      <c r="E129" s="15"/>
      <c r="F129" s="15"/>
      <c r="G129" s="16">
        <f t="shared" si="15"/>
        <v>0</v>
      </c>
      <c r="H129" s="27"/>
      <c r="I129" s="26"/>
      <c r="J129" s="26"/>
      <c r="K129" s="26"/>
      <c r="L129" s="26"/>
      <c r="M129" s="26"/>
      <c r="N129" s="26">
        <v>230</v>
      </c>
    </row>
    <row r="130" spans="1:14" ht="45">
      <c r="A130" s="13">
        <v>176</v>
      </c>
      <c r="B130" s="42" t="s">
        <v>18</v>
      </c>
      <c r="C130" s="15"/>
      <c r="D130" s="15"/>
      <c r="E130" s="15"/>
      <c r="F130" s="15"/>
      <c r="G130" s="16">
        <f aca="true" t="shared" si="16" ref="G130:G135">SUM(H130:L130)</f>
        <v>0</v>
      </c>
      <c r="H130" s="27"/>
      <c r="I130" s="26"/>
      <c r="J130" s="26"/>
      <c r="K130" s="26"/>
      <c r="L130" s="25"/>
      <c r="M130" s="25"/>
      <c r="N130" s="25">
        <f>SUM(N131:N135)</f>
        <v>4600</v>
      </c>
    </row>
    <row r="131" spans="1:14" ht="15">
      <c r="A131" s="13">
        <v>177</v>
      </c>
      <c r="B131" s="30" t="s">
        <v>3</v>
      </c>
      <c r="C131" s="15"/>
      <c r="D131" s="15"/>
      <c r="E131" s="15"/>
      <c r="F131" s="15"/>
      <c r="G131" s="16">
        <f t="shared" si="16"/>
        <v>0</v>
      </c>
      <c r="H131" s="27"/>
      <c r="I131" s="26"/>
      <c r="J131" s="26"/>
      <c r="K131" s="26"/>
      <c r="L131" s="26"/>
      <c r="M131" s="26"/>
      <c r="N131" s="26">
        <v>0</v>
      </c>
    </row>
    <row r="132" spans="1:14" ht="15">
      <c r="A132" s="13">
        <v>178</v>
      </c>
      <c r="B132" s="30" t="s">
        <v>1</v>
      </c>
      <c r="C132" s="15"/>
      <c r="D132" s="15"/>
      <c r="E132" s="15"/>
      <c r="F132" s="15"/>
      <c r="G132" s="16">
        <f t="shared" si="16"/>
        <v>0</v>
      </c>
      <c r="H132" s="27"/>
      <c r="I132" s="26"/>
      <c r="J132" s="26"/>
      <c r="K132" s="26"/>
      <c r="L132" s="26"/>
      <c r="M132" s="26"/>
      <c r="N132" s="26">
        <v>0</v>
      </c>
    </row>
    <row r="133" spans="1:14" ht="15">
      <c r="A133" s="13">
        <v>179</v>
      </c>
      <c r="B133" s="30" t="s">
        <v>2</v>
      </c>
      <c r="C133" s="15"/>
      <c r="D133" s="15"/>
      <c r="E133" s="15"/>
      <c r="F133" s="15"/>
      <c r="G133" s="16">
        <f t="shared" si="16"/>
        <v>0</v>
      </c>
      <c r="H133" s="27"/>
      <c r="I133" s="26"/>
      <c r="J133" s="26"/>
      <c r="K133" s="26"/>
      <c r="L133" s="26"/>
      <c r="M133" s="26"/>
      <c r="N133" s="26">
        <v>0</v>
      </c>
    </row>
    <row r="134" spans="1:14" ht="15">
      <c r="A134" s="13">
        <v>180</v>
      </c>
      <c r="B134" s="30" t="s">
        <v>4</v>
      </c>
      <c r="C134" s="15"/>
      <c r="D134" s="15"/>
      <c r="E134" s="15"/>
      <c r="F134" s="15"/>
      <c r="G134" s="16">
        <f t="shared" si="16"/>
        <v>0</v>
      </c>
      <c r="H134" s="27"/>
      <c r="I134" s="26"/>
      <c r="J134" s="26"/>
      <c r="K134" s="26"/>
      <c r="L134" s="26"/>
      <c r="M134" s="26"/>
      <c r="N134" s="26">
        <f>4326.3+43.7</f>
        <v>4370</v>
      </c>
    </row>
    <row r="135" spans="1:14" ht="15">
      <c r="A135" s="13">
        <v>181</v>
      </c>
      <c r="B135" s="30" t="s">
        <v>10</v>
      </c>
      <c r="C135" s="15"/>
      <c r="D135" s="15"/>
      <c r="E135" s="15"/>
      <c r="F135" s="15"/>
      <c r="G135" s="16">
        <f t="shared" si="16"/>
        <v>0</v>
      </c>
      <c r="H135" s="27"/>
      <c r="I135" s="26"/>
      <c r="J135" s="26"/>
      <c r="K135" s="26"/>
      <c r="L135" s="26"/>
      <c r="M135" s="26"/>
      <c r="N135" s="26">
        <v>230</v>
      </c>
    </row>
    <row r="136" spans="1:14" ht="60">
      <c r="A136" s="13" t="s">
        <v>59</v>
      </c>
      <c r="B136" s="42" t="s">
        <v>30</v>
      </c>
      <c r="C136" s="29"/>
      <c r="D136" s="29"/>
      <c r="E136" s="29"/>
      <c r="F136" s="29"/>
      <c r="G136" s="16">
        <f aca="true" t="shared" si="17" ref="G136:G141">SUM(H136:L136)</f>
        <v>18.88</v>
      </c>
      <c r="H136" s="24">
        <f>SUM(H137:H141)</f>
        <v>18.88</v>
      </c>
      <c r="I136" s="27"/>
      <c r="J136" s="27"/>
      <c r="K136" s="27"/>
      <c r="L136" s="27"/>
      <c r="M136" s="27"/>
      <c r="N136" s="27"/>
    </row>
    <row r="137" spans="1:14" ht="15">
      <c r="A137" s="13" t="s">
        <v>60</v>
      </c>
      <c r="B137" s="30" t="s">
        <v>3</v>
      </c>
      <c r="C137" s="29"/>
      <c r="D137" s="29"/>
      <c r="E137" s="29"/>
      <c r="F137" s="29"/>
      <c r="G137" s="16">
        <f t="shared" si="17"/>
        <v>18.88</v>
      </c>
      <c r="H137" s="27">
        <v>18.88</v>
      </c>
      <c r="I137" s="26"/>
      <c r="J137" s="26"/>
      <c r="K137" s="26"/>
      <c r="L137" s="26"/>
      <c r="M137" s="26"/>
      <c r="N137" s="26"/>
    </row>
    <row r="138" spans="1:14" ht="15">
      <c r="A138" s="13" t="s">
        <v>61</v>
      </c>
      <c r="B138" s="30" t="s">
        <v>1</v>
      </c>
      <c r="C138" s="29"/>
      <c r="D138" s="29"/>
      <c r="E138" s="29"/>
      <c r="F138" s="29"/>
      <c r="G138" s="16">
        <f t="shared" si="17"/>
        <v>0</v>
      </c>
      <c r="H138" s="27">
        <v>0</v>
      </c>
      <c r="I138" s="26"/>
      <c r="J138" s="26"/>
      <c r="K138" s="26"/>
      <c r="L138" s="26"/>
      <c r="M138" s="26"/>
      <c r="N138" s="26"/>
    </row>
    <row r="139" spans="1:14" ht="15">
      <c r="A139" s="13" t="s">
        <v>62</v>
      </c>
      <c r="B139" s="30" t="s">
        <v>2</v>
      </c>
      <c r="C139" s="29"/>
      <c r="D139" s="29"/>
      <c r="E139" s="29"/>
      <c r="F139" s="29"/>
      <c r="G139" s="16">
        <f t="shared" si="17"/>
        <v>0</v>
      </c>
      <c r="H139" s="27">
        <v>0</v>
      </c>
      <c r="I139" s="26"/>
      <c r="J139" s="26"/>
      <c r="K139" s="26"/>
      <c r="L139" s="26"/>
      <c r="M139" s="26"/>
      <c r="N139" s="26"/>
    </row>
    <row r="140" spans="1:14" ht="15">
      <c r="A140" s="13" t="s">
        <v>63</v>
      </c>
      <c r="B140" s="30" t="s">
        <v>4</v>
      </c>
      <c r="C140" s="29"/>
      <c r="D140" s="29"/>
      <c r="E140" s="29"/>
      <c r="F140" s="29"/>
      <c r="G140" s="16">
        <f t="shared" si="17"/>
        <v>0</v>
      </c>
      <c r="H140" s="27">
        <v>0</v>
      </c>
      <c r="I140" s="26"/>
      <c r="J140" s="26"/>
      <c r="K140" s="26"/>
      <c r="L140" s="26"/>
      <c r="M140" s="26"/>
      <c r="N140" s="26"/>
    </row>
    <row r="141" spans="1:14" ht="15">
      <c r="A141" s="13" t="s">
        <v>64</v>
      </c>
      <c r="B141" s="30" t="s">
        <v>10</v>
      </c>
      <c r="C141" s="29"/>
      <c r="D141" s="29"/>
      <c r="E141" s="29"/>
      <c r="F141" s="29"/>
      <c r="G141" s="16">
        <f t="shared" si="17"/>
        <v>0</v>
      </c>
      <c r="H141" s="27">
        <v>0</v>
      </c>
      <c r="I141" s="26"/>
      <c r="J141" s="26"/>
      <c r="K141" s="26"/>
      <c r="L141" s="26"/>
      <c r="M141" s="26"/>
      <c r="N141" s="26"/>
    </row>
    <row r="142" spans="1:14" ht="45">
      <c r="A142" s="13">
        <v>182</v>
      </c>
      <c r="B142" s="42" t="s">
        <v>19</v>
      </c>
      <c r="C142" s="15"/>
      <c r="D142" s="15"/>
      <c r="E142" s="15"/>
      <c r="F142" s="15"/>
      <c r="G142" s="16">
        <f aca="true" t="shared" si="18" ref="G142:G156">SUM(H142:L142)</f>
        <v>277728.07272</v>
      </c>
      <c r="H142" s="17">
        <f aca="true" t="shared" si="19" ref="H142:N142">SUM(H143:H146)</f>
        <v>20294.053</v>
      </c>
      <c r="I142" s="16">
        <f t="shared" si="19"/>
        <v>21273.742</v>
      </c>
      <c r="J142" s="16">
        <f t="shared" si="19"/>
        <v>82328.11381</v>
      </c>
      <c r="K142" s="16">
        <f t="shared" si="19"/>
        <v>56483.657999999996</v>
      </c>
      <c r="L142" s="16">
        <f t="shared" si="19"/>
        <v>97348.50591</v>
      </c>
      <c r="M142" s="16">
        <f t="shared" si="19"/>
        <v>70841.494</v>
      </c>
      <c r="N142" s="16">
        <f t="shared" si="19"/>
        <v>14250</v>
      </c>
    </row>
    <row r="143" spans="1:14" ht="15">
      <c r="A143" s="13">
        <v>183</v>
      </c>
      <c r="B143" s="30" t="s">
        <v>3</v>
      </c>
      <c r="C143" s="15"/>
      <c r="D143" s="15"/>
      <c r="E143" s="15"/>
      <c r="F143" s="15"/>
      <c r="G143" s="16">
        <f t="shared" si="18"/>
        <v>29871.766809999997</v>
      </c>
      <c r="H143" s="19">
        <f aca="true" t="shared" si="20" ref="H143:N146">H148+H153+H173+H178+H183+H188+H193+H158+H163+H168+H198+H203+H208</f>
        <v>4137.853</v>
      </c>
      <c r="I143" s="19">
        <f t="shared" si="20"/>
        <v>1445.742</v>
      </c>
      <c r="J143" s="19">
        <f t="shared" si="20"/>
        <v>11708.013809999999</v>
      </c>
      <c r="K143" s="19">
        <f t="shared" si="20"/>
        <v>8890.158</v>
      </c>
      <c r="L143" s="19">
        <f t="shared" si="20"/>
        <v>3690</v>
      </c>
      <c r="M143" s="19">
        <f t="shared" si="20"/>
        <v>0</v>
      </c>
      <c r="N143" s="19">
        <f t="shared" si="20"/>
        <v>0</v>
      </c>
    </row>
    <row r="144" spans="1:14" ht="15">
      <c r="A144" s="13">
        <v>184</v>
      </c>
      <c r="B144" s="30" t="s">
        <v>1</v>
      </c>
      <c r="C144" s="15"/>
      <c r="D144" s="15"/>
      <c r="E144" s="15"/>
      <c r="F144" s="15"/>
      <c r="G144" s="16">
        <f t="shared" si="18"/>
        <v>0</v>
      </c>
      <c r="H144" s="19">
        <f t="shared" si="20"/>
        <v>0</v>
      </c>
      <c r="I144" s="19">
        <f t="shared" si="20"/>
        <v>0</v>
      </c>
      <c r="J144" s="19">
        <f t="shared" si="20"/>
        <v>0</v>
      </c>
      <c r="K144" s="19">
        <f t="shared" si="20"/>
        <v>0</v>
      </c>
      <c r="L144" s="19">
        <f t="shared" si="20"/>
        <v>0</v>
      </c>
      <c r="M144" s="19">
        <f t="shared" si="20"/>
        <v>0</v>
      </c>
      <c r="N144" s="19">
        <f t="shared" si="20"/>
        <v>0</v>
      </c>
    </row>
    <row r="145" spans="1:14" ht="15">
      <c r="A145" s="13">
        <v>185</v>
      </c>
      <c r="B145" s="30" t="s">
        <v>2</v>
      </c>
      <c r="C145" s="15"/>
      <c r="D145" s="15"/>
      <c r="E145" s="15"/>
      <c r="F145" s="15"/>
      <c r="G145" s="16">
        <f t="shared" si="18"/>
        <v>154197.8</v>
      </c>
      <c r="H145" s="19">
        <f t="shared" si="20"/>
        <v>16156.2</v>
      </c>
      <c r="I145" s="19">
        <f t="shared" si="20"/>
        <v>19828</v>
      </c>
      <c r="J145" s="19">
        <f t="shared" si="20"/>
        <v>70620.09999999999</v>
      </c>
      <c r="K145" s="19">
        <f t="shared" si="20"/>
        <v>47593.5</v>
      </c>
      <c r="L145" s="19">
        <f t="shared" si="20"/>
        <v>0</v>
      </c>
      <c r="M145" s="19">
        <f t="shared" si="20"/>
        <v>0</v>
      </c>
      <c r="N145" s="19">
        <f t="shared" si="20"/>
        <v>0</v>
      </c>
    </row>
    <row r="146" spans="1:14" ht="15">
      <c r="A146" s="13">
        <v>186</v>
      </c>
      <c r="B146" s="30" t="s">
        <v>4</v>
      </c>
      <c r="C146" s="22"/>
      <c r="D146" s="22"/>
      <c r="E146" s="22"/>
      <c r="F146" s="22"/>
      <c r="G146" s="16">
        <f t="shared" si="18"/>
        <v>93658.50591</v>
      </c>
      <c r="H146" s="19">
        <f t="shared" si="20"/>
        <v>0</v>
      </c>
      <c r="I146" s="19">
        <f t="shared" si="20"/>
        <v>0</v>
      </c>
      <c r="J146" s="19">
        <f t="shared" si="20"/>
        <v>0</v>
      </c>
      <c r="K146" s="19">
        <f t="shared" si="20"/>
        <v>0</v>
      </c>
      <c r="L146" s="19">
        <f t="shared" si="20"/>
        <v>93658.50591</v>
      </c>
      <c r="M146" s="19">
        <f t="shared" si="20"/>
        <v>70841.494</v>
      </c>
      <c r="N146" s="19">
        <f t="shared" si="20"/>
        <v>14250</v>
      </c>
    </row>
    <row r="147" spans="1:14" ht="60">
      <c r="A147" s="13">
        <v>187</v>
      </c>
      <c r="B147" s="31" t="s">
        <v>33</v>
      </c>
      <c r="C147" s="15"/>
      <c r="D147" s="15"/>
      <c r="E147" s="15"/>
      <c r="F147" s="15"/>
      <c r="G147" s="16">
        <f t="shared" si="18"/>
        <v>1771.49754</v>
      </c>
      <c r="H147" s="17">
        <f>SUM(H148:H151)</f>
        <v>1282.21254</v>
      </c>
      <c r="I147" s="17">
        <f>SUM(I148:I151)</f>
        <v>10</v>
      </c>
      <c r="J147" s="17">
        <f>SUM(J148:J151)</f>
        <v>479.285</v>
      </c>
      <c r="K147" s="20"/>
      <c r="L147" s="20"/>
      <c r="M147" s="20"/>
      <c r="N147" s="20"/>
    </row>
    <row r="148" spans="1:14" ht="15">
      <c r="A148" s="13">
        <v>188</v>
      </c>
      <c r="B148" s="30" t="s">
        <v>3</v>
      </c>
      <c r="C148" s="15"/>
      <c r="D148" s="15"/>
      <c r="E148" s="15"/>
      <c r="F148" s="15"/>
      <c r="G148" s="16">
        <f t="shared" si="18"/>
        <v>1771.49754</v>
      </c>
      <c r="H148" s="19">
        <f>882.21254+400</f>
        <v>1282.21254</v>
      </c>
      <c r="I148" s="20">
        <v>10</v>
      </c>
      <c r="J148" s="20">
        <f>479.285</f>
        <v>479.285</v>
      </c>
      <c r="K148" s="20"/>
      <c r="L148" s="20"/>
      <c r="M148" s="20"/>
      <c r="N148" s="20"/>
    </row>
    <row r="149" spans="1:14" ht="15">
      <c r="A149" s="13">
        <v>189</v>
      </c>
      <c r="B149" s="30" t="s">
        <v>1</v>
      </c>
      <c r="C149" s="15"/>
      <c r="D149" s="15"/>
      <c r="E149" s="15"/>
      <c r="F149" s="15"/>
      <c r="G149" s="16">
        <f t="shared" si="18"/>
        <v>0</v>
      </c>
      <c r="H149" s="19">
        <v>0</v>
      </c>
      <c r="I149" s="20">
        <v>0</v>
      </c>
      <c r="J149" s="20">
        <v>0</v>
      </c>
      <c r="K149" s="20"/>
      <c r="L149" s="20"/>
      <c r="M149" s="20"/>
      <c r="N149" s="20"/>
    </row>
    <row r="150" spans="1:14" ht="15">
      <c r="A150" s="13">
        <v>190</v>
      </c>
      <c r="B150" s="30" t="s">
        <v>2</v>
      </c>
      <c r="C150" s="15"/>
      <c r="D150" s="15"/>
      <c r="E150" s="15"/>
      <c r="F150" s="15"/>
      <c r="G150" s="16">
        <f t="shared" si="18"/>
        <v>0</v>
      </c>
      <c r="H150" s="19">
        <v>0</v>
      </c>
      <c r="I150" s="20">
        <v>0</v>
      </c>
      <c r="J150" s="20">
        <v>0</v>
      </c>
      <c r="K150" s="20"/>
      <c r="L150" s="20"/>
      <c r="M150" s="20"/>
      <c r="N150" s="20"/>
    </row>
    <row r="151" spans="1:14" ht="15">
      <c r="A151" s="13">
        <v>191</v>
      </c>
      <c r="B151" s="30" t="s">
        <v>4</v>
      </c>
      <c r="C151" s="29"/>
      <c r="D151" s="29"/>
      <c r="E151" s="29"/>
      <c r="F151" s="29"/>
      <c r="G151" s="16">
        <f t="shared" si="18"/>
        <v>0</v>
      </c>
      <c r="H151" s="19">
        <v>0</v>
      </c>
      <c r="I151" s="20">
        <v>0</v>
      </c>
      <c r="J151" s="20">
        <v>0</v>
      </c>
      <c r="K151" s="20"/>
      <c r="L151" s="20"/>
      <c r="M151" s="20"/>
      <c r="N151" s="20"/>
    </row>
    <row r="152" spans="1:14" ht="60">
      <c r="A152" s="13">
        <v>192</v>
      </c>
      <c r="B152" s="42" t="s">
        <v>29</v>
      </c>
      <c r="C152" s="15"/>
      <c r="D152" s="15"/>
      <c r="E152" s="15"/>
      <c r="F152" s="15"/>
      <c r="G152" s="16">
        <f t="shared" si="18"/>
        <v>18206.335460000002</v>
      </c>
      <c r="H152" s="17">
        <f>SUM(H153:H156)</f>
        <v>18206.335460000002</v>
      </c>
      <c r="I152" s="17"/>
      <c r="J152" s="17"/>
      <c r="K152" s="20"/>
      <c r="L152" s="20"/>
      <c r="M152" s="20"/>
      <c r="N152" s="20"/>
    </row>
    <row r="153" spans="1:14" ht="15">
      <c r="A153" s="13">
        <v>193</v>
      </c>
      <c r="B153" s="30" t="s">
        <v>3</v>
      </c>
      <c r="C153" s="15"/>
      <c r="D153" s="15"/>
      <c r="E153" s="15"/>
      <c r="F153" s="15"/>
      <c r="G153" s="16">
        <f t="shared" si="18"/>
        <v>2050.13546</v>
      </c>
      <c r="H153" s="19">
        <f>2330.29-280.15454</f>
        <v>2050.13546</v>
      </c>
      <c r="I153" s="20"/>
      <c r="J153" s="20"/>
      <c r="K153" s="20"/>
      <c r="L153" s="20"/>
      <c r="M153" s="20"/>
      <c r="N153" s="20"/>
    </row>
    <row r="154" spans="1:14" ht="15">
      <c r="A154" s="13">
        <v>194</v>
      </c>
      <c r="B154" s="30" t="s">
        <v>1</v>
      </c>
      <c r="C154" s="15"/>
      <c r="D154" s="15"/>
      <c r="E154" s="15"/>
      <c r="F154" s="15"/>
      <c r="G154" s="16">
        <f t="shared" si="18"/>
        <v>0</v>
      </c>
      <c r="H154" s="19">
        <v>0</v>
      </c>
      <c r="I154" s="20"/>
      <c r="J154" s="20"/>
      <c r="K154" s="20"/>
      <c r="L154" s="20"/>
      <c r="M154" s="20"/>
      <c r="N154" s="20"/>
    </row>
    <row r="155" spans="1:14" ht="15">
      <c r="A155" s="13">
        <v>195</v>
      </c>
      <c r="B155" s="30" t="s">
        <v>2</v>
      </c>
      <c r="C155" s="15"/>
      <c r="D155" s="15"/>
      <c r="E155" s="15"/>
      <c r="F155" s="15"/>
      <c r="G155" s="16">
        <f t="shared" si="18"/>
        <v>16156.2</v>
      </c>
      <c r="H155" s="19">
        <v>16156.2</v>
      </c>
      <c r="I155" s="20"/>
      <c r="J155" s="20"/>
      <c r="K155" s="20"/>
      <c r="L155" s="20"/>
      <c r="M155" s="20"/>
      <c r="N155" s="20"/>
    </row>
    <row r="156" spans="1:14" ht="15">
      <c r="A156" s="13">
        <v>196</v>
      </c>
      <c r="B156" s="30" t="s">
        <v>4</v>
      </c>
      <c r="C156" s="29"/>
      <c r="D156" s="29"/>
      <c r="E156" s="29"/>
      <c r="F156" s="29"/>
      <c r="G156" s="16">
        <f t="shared" si="18"/>
        <v>0</v>
      </c>
      <c r="H156" s="19">
        <v>0</v>
      </c>
      <c r="I156" s="20"/>
      <c r="J156" s="20"/>
      <c r="K156" s="20"/>
      <c r="L156" s="20"/>
      <c r="M156" s="20"/>
      <c r="N156" s="20"/>
    </row>
    <row r="157" spans="1:14" ht="45">
      <c r="A157" s="13" t="s">
        <v>65</v>
      </c>
      <c r="B157" s="42" t="s">
        <v>31</v>
      </c>
      <c r="C157" s="29"/>
      <c r="D157" s="29"/>
      <c r="E157" s="29"/>
      <c r="F157" s="29"/>
      <c r="G157" s="16">
        <f aca="true" t="shared" si="21" ref="G157:G166">SUM(H157:L157)</f>
        <v>471.005</v>
      </c>
      <c r="H157" s="17">
        <f>SUM(H158:H161)</f>
        <v>471.005</v>
      </c>
      <c r="I157" s="20"/>
      <c r="J157" s="20"/>
      <c r="K157" s="20"/>
      <c r="L157" s="20"/>
      <c r="M157" s="20"/>
      <c r="N157" s="20"/>
    </row>
    <row r="158" spans="1:14" ht="15">
      <c r="A158" s="13" t="s">
        <v>66</v>
      </c>
      <c r="B158" s="30" t="s">
        <v>3</v>
      </c>
      <c r="C158" s="29"/>
      <c r="D158" s="29"/>
      <c r="E158" s="29"/>
      <c r="F158" s="29"/>
      <c r="G158" s="16">
        <f t="shared" si="21"/>
        <v>471.005</v>
      </c>
      <c r="H158" s="19">
        <v>471.005</v>
      </c>
      <c r="I158" s="20"/>
      <c r="J158" s="20"/>
      <c r="K158" s="20"/>
      <c r="L158" s="20"/>
      <c r="M158" s="20"/>
      <c r="N158" s="20"/>
    </row>
    <row r="159" spans="1:14" ht="15">
      <c r="A159" s="13" t="s">
        <v>67</v>
      </c>
      <c r="B159" s="30" t="s">
        <v>1</v>
      </c>
      <c r="C159" s="29"/>
      <c r="D159" s="29"/>
      <c r="E159" s="29"/>
      <c r="F159" s="29"/>
      <c r="G159" s="16">
        <f t="shared" si="21"/>
        <v>0</v>
      </c>
      <c r="H159" s="19">
        <v>0</v>
      </c>
      <c r="I159" s="20"/>
      <c r="J159" s="20"/>
      <c r="K159" s="20"/>
      <c r="L159" s="20"/>
      <c r="M159" s="20"/>
      <c r="N159" s="20"/>
    </row>
    <row r="160" spans="1:14" ht="15">
      <c r="A160" s="13" t="s">
        <v>68</v>
      </c>
      <c r="B160" s="30" t="s">
        <v>2</v>
      </c>
      <c r="C160" s="29"/>
      <c r="D160" s="29"/>
      <c r="E160" s="29"/>
      <c r="F160" s="29"/>
      <c r="G160" s="16">
        <f t="shared" si="21"/>
        <v>0</v>
      </c>
      <c r="H160" s="19">
        <v>0</v>
      </c>
      <c r="I160" s="20"/>
      <c r="J160" s="20"/>
      <c r="K160" s="20"/>
      <c r="L160" s="20"/>
      <c r="M160" s="20"/>
      <c r="N160" s="20"/>
    </row>
    <row r="161" spans="1:14" ht="15">
      <c r="A161" s="13" t="s">
        <v>69</v>
      </c>
      <c r="B161" s="30" t="s">
        <v>4</v>
      </c>
      <c r="C161" s="29"/>
      <c r="D161" s="29"/>
      <c r="E161" s="29"/>
      <c r="F161" s="29"/>
      <c r="G161" s="16">
        <f t="shared" si="21"/>
        <v>0</v>
      </c>
      <c r="H161" s="19">
        <v>0</v>
      </c>
      <c r="I161" s="20"/>
      <c r="J161" s="20"/>
      <c r="K161" s="20"/>
      <c r="L161" s="20"/>
      <c r="M161" s="20"/>
      <c r="N161" s="20"/>
    </row>
    <row r="162" spans="1:14" ht="60">
      <c r="A162" s="13" t="s">
        <v>70</v>
      </c>
      <c r="B162" s="42" t="s">
        <v>34</v>
      </c>
      <c r="C162" s="29"/>
      <c r="D162" s="29"/>
      <c r="E162" s="29"/>
      <c r="F162" s="29"/>
      <c r="G162" s="16">
        <f t="shared" si="21"/>
        <v>235.5</v>
      </c>
      <c r="H162" s="17">
        <f>SUM(H163:H166)</f>
        <v>235.5</v>
      </c>
      <c r="I162" s="17"/>
      <c r="J162" s="20"/>
      <c r="K162" s="20"/>
      <c r="L162" s="20"/>
      <c r="M162" s="20"/>
      <c r="N162" s="20"/>
    </row>
    <row r="163" spans="1:14" ht="15">
      <c r="A163" s="13" t="s">
        <v>71</v>
      </c>
      <c r="B163" s="30" t="s">
        <v>3</v>
      </c>
      <c r="C163" s="29"/>
      <c r="D163" s="29"/>
      <c r="E163" s="29"/>
      <c r="F163" s="29"/>
      <c r="G163" s="16">
        <f t="shared" si="21"/>
        <v>235.5</v>
      </c>
      <c r="H163" s="19">
        <v>235.5</v>
      </c>
      <c r="I163" s="20"/>
      <c r="J163" s="20"/>
      <c r="K163" s="20"/>
      <c r="L163" s="20"/>
      <c r="M163" s="20"/>
      <c r="N163" s="20"/>
    </row>
    <row r="164" spans="1:14" ht="15">
      <c r="A164" s="13" t="s">
        <v>72</v>
      </c>
      <c r="B164" s="30" t="s">
        <v>1</v>
      </c>
      <c r="C164" s="29"/>
      <c r="D164" s="29"/>
      <c r="E164" s="29"/>
      <c r="F164" s="29"/>
      <c r="G164" s="16">
        <f t="shared" si="21"/>
        <v>0</v>
      </c>
      <c r="H164" s="19">
        <v>0</v>
      </c>
      <c r="I164" s="20"/>
      <c r="J164" s="20"/>
      <c r="K164" s="20"/>
      <c r="L164" s="20"/>
      <c r="M164" s="20"/>
      <c r="N164" s="20"/>
    </row>
    <row r="165" spans="1:14" ht="15">
      <c r="A165" s="13" t="s">
        <v>73</v>
      </c>
      <c r="B165" s="30" t="s">
        <v>2</v>
      </c>
      <c r="C165" s="29"/>
      <c r="D165" s="29"/>
      <c r="E165" s="29"/>
      <c r="F165" s="29"/>
      <c r="G165" s="16">
        <f t="shared" si="21"/>
        <v>0</v>
      </c>
      <c r="H165" s="19">
        <v>0</v>
      </c>
      <c r="I165" s="20"/>
      <c r="J165" s="20"/>
      <c r="K165" s="20"/>
      <c r="L165" s="20"/>
      <c r="M165" s="20"/>
      <c r="N165" s="20"/>
    </row>
    <row r="166" spans="1:14" ht="15">
      <c r="A166" s="13" t="s">
        <v>74</v>
      </c>
      <c r="B166" s="30" t="s">
        <v>4</v>
      </c>
      <c r="C166" s="29"/>
      <c r="D166" s="29"/>
      <c r="E166" s="29"/>
      <c r="F166" s="29"/>
      <c r="G166" s="16">
        <f t="shared" si="21"/>
        <v>0</v>
      </c>
      <c r="H166" s="19">
        <v>0</v>
      </c>
      <c r="I166" s="20"/>
      <c r="J166" s="20"/>
      <c r="K166" s="20"/>
      <c r="L166" s="20"/>
      <c r="M166" s="20"/>
      <c r="N166" s="20"/>
    </row>
    <row r="167" spans="1:14" ht="45">
      <c r="A167" s="13" t="s">
        <v>75</v>
      </c>
      <c r="B167" s="43" t="s">
        <v>41</v>
      </c>
      <c r="C167" s="29"/>
      <c r="D167" s="29"/>
      <c r="E167" s="29"/>
      <c r="F167" s="29"/>
      <c r="G167" s="16">
        <f>SUM(G168:G171)</f>
        <v>141651.84084</v>
      </c>
      <c r="H167" s="17">
        <f>SUM(H168:H171)</f>
        <v>99</v>
      </c>
      <c r="I167" s="16">
        <f>SUM(I168:I171)</f>
        <v>20871.742</v>
      </c>
      <c r="J167" s="16">
        <f>SUM(J168:J171)</f>
        <v>72800.31383999999</v>
      </c>
      <c r="K167" s="16">
        <f>SUM(K168:K171)</f>
        <v>47880.785</v>
      </c>
      <c r="L167" s="20"/>
      <c r="M167" s="20"/>
      <c r="N167" s="20"/>
    </row>
    <row r="168" spans="1:14" ht="15">
      <c r="A168" s="13" t="s">
        <v>76</v>
      </c>
      <c r="B168" s="30" t="s">
        <v>3</v>
      </c>
      <c r="C168" s="29"/>
      <c r="D168" s="29"/>
      <c r="E168" s="29"/>
      <c r="F168" s="29"/>
      <c r="G168" s="16">
        <f>SUM(H168:L168)</f>
        <v>3610.2408399999995</v>
      </c>
      <c r="H168" s="19">
        <v>99</v>
      </c>
      <c r="I168" s="20">
        <f>60.042+440.4+543.3</f>
        <v>1043.742</v>
      </c>
      <c r="J168" s="20">
        <f>2171.24282+8.97102</f>
        <v>2180.21384</v>
      </c>
      <c r="K168" s="19">
        <v>287.285</v>
      </c>
      <c r="L168" s="20"/>
      <c r="M168" s="20"/>
      <c r="N168" s="20"/>
    </row>
    <row r="169" spans="1:14" ht="15">
      <c r="A169" s="13" t="s">
        <v>77</v>
      </c>
      <c r="B169" s="30" t="s">
        <v>1</v>
      </c>
      <c r="C169" s="29"/>
      <c r="D169" s="29"/>
      <c r="E169" s="29"/>
      <c r="F169" s="29"/>
      <c r="G169" s="16">
        <f>SUM(H169:L169)</f>
        <v>0</v>
      </c>
      <c r="H169" s="19">
        <v>0</v>
      </c>
      <c r="I169" s="20">
        <v>0</v>
      </c>
      <c r="J169" s="20">
        <v>0</v>
      </c>
      <c r="K169" s="20">
        <v>0</v>
      </c>
      <c r="L169" s="20"/>
      <c r="M169" s="20"/>
      <c r="N169" s="20"/>
    </row>
    <row r="170" spans="1:14" ht="15">
      <c r="A170" s="13" t="s">
        <v>78</v>
      </c>
      <c r="B170" s="30" t="s">
        <v>2</v>
      </c>
      <c r="C170" s="29"/>
      <c r="D170" s="29"/>
      <c r="E170" s="29"/>
      <c r="F170" s="29"/>
      <c r="G170" s="16">
        <f>SUM(H170:L170)</f>
        <v>138041.59999999998</v>
      </c>
      <c r="H170" s="19">
        <v>0</v>
      </c>
      <c r="I170" s="19">
        <f>9946.8-440.4+10321.6</f>
        <v>19828</v>
      </c>
      <c r="J170" s="20">
        <f>30018.8+29439.1+9680.9+1481.3</f>
        <v>70620.09999999999</v>
      </c>
      <c r="K170" s="20">
        <v>47593.5</v>
      </c>
      <c r="L170" s="20"/>
      <c r="M170" s="20"/>
      <c r="N170" s="20"/>
    </row>
    <row r="171" spans="1:14" ht="15">
      <c r="A171" s="13" t="s">
        <v>79</v>
      </c>
      <c r="B171" s="30" t="s">
        <v>4</v>
      </c>
      <c r="C171" s="29"/>
      <c r="D171" s="29"/>
      <c r="E171" s="29"/>
      <c r="F171" s="29"/>
      <c r="G171" s="16">
        <f>SUM(H171:L171)</f>
        <v>0</v>
      </c>
      <c r="H171" s="19">
        <v>0</v>
      </c>
      <c r="I171" s="20">
        <v>0</v>
      </c>
      <c r="J171" s="20">
        <v>0</v>
      </c>
      <c r="K171" s="20">
        <v>0</v>
      </c>
      <c r="L171" s="20"/>
      <c r="M171" s="20"/>
      <c r="N171" s="20"/>
    </row>
    <row r="172" spans="1:14" ht="75">
      <c r="A172" s="13">
        <v>197</v>
      </c>
      <c r="B172" s="31" t="s">
        <v>81</v>
      </c>
      <c r="C172" s="15"/>
      <c r="D172" s="15"/>
      <c r="E172" s="15"/>
      <c r="F172" s="15"/>
      <c r="G172" s="16">
        <f>SUM(H172:N172)</f>
        <v>150217.70491</v>
      </c>
      <c r="H172" s="32"/>
      <c r="I172" s="16">
        <f>SUM(I173:I176)</f>
        <v>392</v>
      </c>
      <c r="J172" s="16">
        <f>SUM(J173:J176)</f>
        <v>75.705</v>
      </c>
      <c r="K172" s="16">
        <f>SUM(K173:K176)</f>
        <v>0</v>
      </c>
      <c r="L172" s="16">
        <f>SUM(L173:L176)</f>
        <v>88908.50591</v>
      </c>
      <c r="M172" s="16">
        <f>SUM(M173:M176)</f>
        <v>60841.494</v>
      </c>
      <c r="N172" s="20"/>
    </row>
    <row r="173" spans="1:14" ht="15">
      <c r="A173" s="13">
        <v>198</v>
      </c>
      <c r="B173" s="30" t="s">
        <v>3</v>
      </c>
      <c r="C173" s="15"/>
      <c r="D173" s="15"/>
      <c r="E173" s="15"/>
      <c r="F173" s="15"/>
      <c r="G173" s="16">
        <f aca="true" t="shared" si="22" ref="G173:G181">SUM(H173:N173)</f>
        <v>467.705</v>
      </c>
      <c r="H173" s="32"/>
      <c r="I173" s="19">
        <f>294+98</f>
        <v>392</v>
      </c>
      <c r="J173" s="20">
        <v>75.705</v>
      </c>
      <c r="K173" s="20">
        <v>0</v>
      </c>
      <c r="L173" s="20">
        <v>0</v>
      </c>
      <c r="M173" s="20">
        <v>0</v>
      </c>
      <c r="N173" s="20"/>
    </row>
    <row r="174" spans="1:14" ht="15">
      <c r="A174" s="13">
        <v>199</v>
      </c>
      <c r="B174" s="30" t="s">
        <v>1</v>
      </c>
      <c r="C174" s="15"/>
      <c r="D174" s="15"/>
      <c r="E174" s="15"/>
      <c r="F174" s="15"/>
      <c r="G174" s="16">
        <f t="shared" si="22"/>
        <v>0</v>
      </c>
      <c r="H174" s="32"/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/>
    </row>
    <row r="175" spans="1:14" ht="15">
      <c r="A175" s="13">
        <v>200</v>
      </c>
      <c r="B175" s="30" t="s">
        <v>2</v>
      </c>
      <c r="C175" s="15"/>
      <c r="D175" s="15"/>
      <c r="E175" s="15"/>
      <c r="F175" s="15"/>
      <c r="G175" s="16">
        <f t="shared" si="22"/>
        <v>0</v>
      </c>
      <c r="H175" s="32"/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/>
    </row>
    <row r="176" spans="1:14" ht="15">
      <c r="A176" s="13">
        <v>201</v>
      </c>
      <c r="B176" s="30" t="s">
        <v>4</v>
      </c>
      <c r="C176" s="29"/>
      <c r="D176" s="29"/>
      <c r="E176" s="29"/>
      <c r="F176" s="29"/>
      <c r="G176" s="16">
        <f t="shared" si="22"/>
        <v>149749.99991</v>
      </c>
      <c r="H176" s="32"/>
      <c r="I176" s="20">
        <v>0</v>
      </c>
      <c r="J176" s="20">
        <v>0</v>
      </c>
      <c r="K176" s="20">
        <v>0</v>
      </c>
      <c r="L176" s="20">
        <v>88908.50591</v>
      </c>
      <c r="M176" s="20">
        <v>60841.494</v>
      </c>
      <c r="N176" s="20"/>
    </row>
    <row r="177" spans="1:14" ht="30">
      <c r="A177" s="13">
        <v>202</v>
      </c>
      <c r="B177" s="31" t="s">
        <v>20</v>
      </c>
      <c r="C177" s="15"/>
      <c r="D177" s="15"/>
      <c r="E177" s="15"/>
      <c r="F177" s="15"/>
      <c r="G177" s="16">
        <f t="shared" si="22"/>
        <v>14250</v>
      </c>
      <c r="H177" s="19"/>
      <c r="I177" s="20"/>
      <c r="J177" s="16"/>
      <c r="K177" s="20"/>
      <c r="L177" s="20"/>
      <c r="M177" s="20"/>
      <c r="N177" s="16">
        <f>SUM(N178:N181)</f>
        <v>14250</v>
      </c>
    </row>
    <row r="178" spans="1:14" ht="15">
      <c r="A178" s="13">
        <v>203</v>
      </c>
      <c r="B178" s="30" t="s">
        <v>3</v>
      </c>
      <c r="C178" s="15"/>
      <c r="D178" s="15"/>
      <c r="E178" s="15"/>
      <c r="F178" s="15"/>
      <c r="G178" s="16">
        <f t="shared" si="22"/>
        <v>0</v>
      </c>
      <c r="H178" s="19"/>
      <c r="I178" s="20"/>
      <c r="J178" s="20"/>
      <c r="K178" s="20"/>
      <c r="L178" s="20"/>
      <c r="M178" s="20"/>
      <c r="N178" s="20">
        <v>0</v>
      </c>
    </row>
    <row r="179" spans="1:14" ht="15">
      <c r="A179" s="13">
        <v>204</v>
      </c>
      <c r="B179" s="30" t="s">
        <v>1</v>
      </c>
      <c r="C179" s="15"/>
      <c r="D179" s="15"/>
      <c r="E179" s="15"/>
      <c r="F179" s="15"/>
      <c r="G179" s="16">
        <f t="shared" si="22"/>
        <v>0</v>
      </c>
      <c r="H179" s="19"/>
      <c r="I179" s="20"/>
      <c r="J179" s="20"/>
      <c r="K179" s="20"/>
      <c r="L179" s="20"/>
      <c r="M179" s="20"/>
      <c r="N179" s="20">
        <v>0</v>
      </c>
    </row>
    <row r="180" spans="1:14" ht="15">
      <c r="A180" s="13">
        <v>205</v>
      </c>
      <c r="B180" s="30" t="s">
        <v>2</v>
      </c>
      <c r="C180" s="15"/>
      <c r="D180" s="15"/>
      <c r="E180" s="15"/>
      <c r="F180" s="15"/>
      <c r="G180" s="16">
        <f t="shared" si="22"/>
        <v>0</v>
      </c>
      <c r="H180" s="19"/>
      <c r="I180" s="20"/>
      <c r="J180" s="20"/>
      <c r="K180" s="20"/>
      <c r="L180" s="20"/>
      <c r="M180" s="20"/>
      <c r="N180" s="20">
        <v>0</v>
      </c>
    </row>
    <row r="181" spans="1:14" ht="15">
      <c r="A181" s="13">
        <v>206</v>
      </c>
      <c r="B181" s="30" t="s">
        <v>4</v>
      </c>
      <c r="C181" s="22"/>
      <c r="D181" s="22"/>
      <c r="E181" s="22"/>
      <c r="F181" s="22"/>
      <c r="G181" s="16">
        <f t="shared" si="22"/>
        <v>14250</v>
      </c>
      <c r="H181" s="19"/>
      <c r="I181" s="20"/>
      <c r="J181" s="20"/>
      <c r="K181" s="20"/>
      <c r="L181" s="20"/>
      <c r="M181" s="20"/>
      <c r="N181" s="20">
        <v>14250</v>
      </c>
    </row>
    <row r="182" spans="1:14" ht="60">
      <c r="A182" s="13">
        <v>207</v>
      </c>
      <c r="B182" s="31" t="s">
        <v>82</v>
      </c>
      <c r="C182" s="15"/>
      <c r="D182" s="15"/>
      <c r="E182" s="15"/>
      <c r="F182" s="15"/>
      <c r="G182" s="16">
        <f aca="true" t="shared" si="23" ref="G182:G191">SUM(H182:L182)</f>
        <v>4750</v>
      </c>
      <c r="H182" s="19"/>
      <c r="I182" s="20"/>
      <c r="J182" s="20"/>
      <c r="K182" s="16"/>
      <c r="L182" s="16">
        <f>SUM(L183:L186)</f>
        <v>4750</v>
      </c>
      <c r="M182" s="20"/>
      <c r="N182" s="20"/>
    </row>
    <row r="183" spans="1:14" ht="15">
      <c r="A183" s="13">
        <v>208</v>
      </c>
      <c r="B183" s="30" t="s">
        <v>3</v>
      </c>
      <c r="C183" s="15"/>
      <c r="D183" s="15"/>
      <c r="E183" s="15"/>
      <c r="F183" s="15"/>
      <c r="G183" s="16">
        <f t="shared" si="23"/>
        <v>0</v>
      </c>
      <c r="H183" s="19"/>
      <c r="I183" s="20"/>
      <c r="J183" s="20"/>
      <c r="K183" s="20"/>
      <c r="L183" s="20">
        <v>0</v>
      </c>
      <c r="M183" s="20"/>
      <c r="N183" s="20"/>
    </row>
    <row r="184" spans="1:14" ht="15">
      <c r="A184" s="13">
        <v>209</v>
      </c>
      <c r="B184" s="30" t="s">
        <v>1</v>
      </c>
      <c r="C184" s="15"/>
      <c r="D184" s="15"/>
      <c r="E184" s="15"/>
      <c r="F184" s="15"/>
      <c r="G184" s="16">
        <f t="shared" si="23"/>
        <v>0</v>
      </c>
      <c r="H184" s="19"/>
      <c r="I184" s="20"/>
      <c r="J184" s="20"/>
      <c r="K184" s="20"/>
      <c r="L184" s="20">
        <v>0</v>
      </c>
      <c r="M184" s="20"/>
      <c r="N184" s="20"/>
    </row>
    <row r="185" spans="1:14" ht="15">
      <c r="A185" s="13">
        <v>210</v>
      </c>
      <c r="B185" s="30" t="s">
        <v>2</v>
      </c>
      <c r="C185" s="15"/>
      <c r="D185" s="15"/>
      <c r="E185" s="15"/>
      <c r="F185" s="15"/>
      <c r="G185" s="16">
        <f t="shared" si="23"/>
        <v>0</v>
      </c>
      <c r="H185" s="19"/>
      <c r="I185" s="20"/>
      <c r="J185" s="20"/>
      <c r="K185" s="20"/>
      <c r="L185" s="20">
        <v>0</v>
      </c>
      <c r="M185" s="20"/>
      <c r="N185" s="20"/>
    </row>
    <row r="186" spans="1:14" ht="15">
      <c r="A186" s="13">
        <v>211</v>
      </c>
      <c r="B186" s="38" t="s">
        <v>4</v>
      </c>
      <c r="C186" s="34"/>
      <c r="D186" s="34"/>
      <c r="E186" s="34"/>
      <c r="F186" s="34"/>
      <c r="G186" s="16">
        <f t="shared" si="23"/>
        <v>4750</v>
      </c>
      <c r="H186" s="19"/>
      <c r="I186" s="20"/>
      <c r="J186" s="20"/>
      <c r="K186" s="20"/>
      <c r="L186" s="20">
        <v>4750</v>
      </c>
      <c r="M186" s="20"/>
      <c r="N186" s="20"/>
    </row>
    <row r="187" spans="1:14" ht="60">
      <c r="A187" s="13">
        <v>212</v>
      </c>
      <c r="B187" s="31" t="s">
        <v>21</v>
      </c>
      <c r="C187" s="34"/>
      <c r="D187" s="34"/>
      <c r="E187" s="34"/>
      <c r="F187" s="34"/>
      <c r="G187" s="16">
        <f t="shared" si="23"/>
        <v>144.3</v>
      </c>
      <c r="H187" s="19"/>
      <c r="I187" s="20"/>
      <c r="J187" s="16">
        <f>SUM(J188:J191)</f>
        <v>144.3</v>
      </c>
      <c r="K187" s="16"/>
      <c r="L187" s="16"/>
      <c r="M187" s="20"/>
      <c r="N187" s="20"/>
    </row>
    <row r="188" spans="1:14" ht="15">
      <c r="A188" s="13">
        <v>213</v>
      </c>
      <c r="B188" s="38" t="s">
        <v>3</v>
      </c>
      <c r="C188" s="34"/>
      <c r="D188" s="34"/>
      <c r="E188" s="34"/>
      <c r="F188" s="34"/>
      <c r="G188" s="16">
        <f t="shared" si="23"/>
        <v>144.3</v>
      </c>
      <c r="H188" s="19"/>
      <c r="I188" s="20"/>
      <c r="J188" s="20">
        <v>144.3</v>
      </c>
      <c r="K188" s="20"/>
      <c r="L188" s="20"/>
      <c r="M188" s="20"/>
      <c r="N188" s="20"/>
    </row>
    <row r="189" spans="1:14" ht="15">
      <c r="A189" s="13">
        <v>214</v>
      </c>
      <c r="B189" s="38" t="s">
        <v>1</v>
      </c>
      <c r="C189" s="34"/>
      <c r="D189" s="34"/>
      <c r="E189" s="34"/>
      <c r="F189" s="34"/>
      <c r="G189" s="16">
        <f t="shared" si="23"/>
        <v>0</v>
      </c>
      <c r="H189" s="19"/>
      <c r="I189" s="20"/>
      <c r="J189" s="20">
        <v>0</v>
      </c>
      <c r="K189" s="20"/>
      <c r="L189" s="20"/>
      <c r="M189" s="20"/>
      <c r="N189" s="20"/>
    </row>
    <row r="190" spans="1:14" ht="15">
      <c r="A190" s="13">
        <v>215</v>
      </c>
      <c r="B190" s="38" t="s">
        <v>2</v>
      </c>
      <c r="C190" s="34"/>
      <c r="D190" s="34"/>
      <c r="E190" s="34"/>
      <c r="F190" s="34"/>
      <c r="G190" s="16">
        <f t="shared" si="23"/>
        <v>0</v>
      </c>
      <c r="H190" s="19"/>
      <c r="I190" s="20"/>
      <c r="J190" s="20">
        <v>0</v>
      </c>
      <c r="K190" s="20"/>
      <c r="L190" s="20"/>
      <c r="M190" s="20"/>
      <c r="N190" s="20"/>
    </row>
    <row r="191" spans="1:14" ht="15">
      <c r="A191" s="13">
        <v>216</v>
      </c>
      <c r="B191" s="38" t="s">
        <v>4</v>
      </c>
      <c r="C191" s="34"/>
      <c r="D191" s="34"/>
      <c r="E191" s="34"/>
      <c r="F191" s="34"/>
      <c r="G191" s="16">
        <f t="shared" si="23"/>
        <v>0</v>
      </c>
      <c r="H191" s="19"/>
      <c r="I191" s="20"/>
      <c r="J191" s="20">
        <v>0</v>
      </c>
      <c r="K191" s="20"/>
      <c r="L191" s="20"/>
      <c r="M191" s="20"/>
      <c r="N191" s="20"/>
    </row>
    <row r="192" spans="1:14" ht="60">
      <c r="A192" s="13">
        <v>217</v>
      </c>
      <c r="B192" s="31" t="s">
        <v>100</v>
      </c>
      <c r="C192" s="34"/>
      <c r="D192" s="34"/>
      <c r="E192" s="34"/>
      <c r="F192" s="34"/>
      <c r="G192" s="16">
        <f aca="true" t="shared" si="24" ref="G192:G206">SUM(H192:N192)</f>
        <v>5000</v>
      </c>
      <c r="H192" s="19"/>
      <c r="I192" s="20"/>
      <c r="J192" s="20"/>
      <c r="K192" s="20"/>
      <c r="L192" s="16"/>
      <c r="M192" s="16">
        <f>SUM(M193:M196)</f>
        <v>5000</v>
      </c>
      <c r="N192" s="16"/>
    </row>
    <row r="193" spans="1:14" ht="15">
      <c r="A193" s="13">
        <v>218</v>
      </c>
      <c r="B193" s="38" t="s">
        <v>3</v>
      </c>
      <c r="C193" s="34"/>
      <c r="D193" s="34"/>
      <c r="E193" s="34"/>
      <c r="F193" s="34"/>
      <c r="G193" s="16">
        <f t="shared" si="24"/>
        <v>0</v>
      </c>
      <c r="H193" s="19"/>
      <c r="I193" s="20"/>
      <c r="J193" s="20"/>
      <c r="K193" s="20"/>
      <c r="L193" s="20"/>
      <c r="M193" s="20">
        <v>0</v>
      </c>
      <c r="N193" s="20"/>
    </row>
    <row r="194" spans="1:14" ht="15">
      <c r="A194" s="13">
        <v>219</v>
      </c>
      <c r="B194" s="38" t="s">
        <v>1</v>
      </c>
      <c r="C194" s="34"/>
      <c r="D194" s="34"/>
      <c r="E194" s="34"/>
      <c r="F194" s="34"/>
      <c r="G194" s="16">
        <f t="shared" si="24"/>
        <v>0</v>
      </c>
      <c r="H194" s="19"/>
      <c r="I194" s="20"/>
      <c r="J194" s="20"/>
      <c r="K194" s="20"/>
      <c r="L194" s="20"/>
      <c r="M194" s="20">
        <v>0</v>
      </c>
      <c r="N194" s="20"/>
    </row>
    <row r="195" spans="1:14" ht="15">
      <c r="A195" s="13">
        <v>220</v>
      </c>
      <c r="B195" s="38" t="s">
        <v>2</v>
      </c>
      <c r="C195" s="34"/>
      <c r="D195" s="34"/>
      <c r="E195" s="34"/>
      <c r="F195" s="34"/>
      <c r="G195" s="16">
        <f t="shared" si="24"/>
        <v>0</v>
      </c>
      <c r="H195" s="19"/>
      <c r="I195" s="20"/>
      <c r="J195" s="20"/>
      <c r="K195" s="20"/>
      <c r="L195" s="20"/>
      <c r="M195" s="20">
        <v>0</v>
      </c>
      <c r="N195" s="20"/>
    </row>
    <row r="196" spans="1:14" ht="15">
      <c r="A196" s="13">
        <v>221</v>
      </c>
      <c r="B196" s="38" t="s">
        <v>4</v>
      </c>
      <c r="C196" s="34"/>
      <c r="D196" s="34"/>
      <c r="E196" s="34"/>
      <c r="F196" s="34"/>
      <c r="G196" s="16">
        <f t="shared" si="24"/>
        <v>5000</v>
      </c>
      <c r="H196" s="19"/>
      <c r="I196" s="20"/>
      <c r="J196" s="20"/>
      <c r="K196" s="20"/>
      <c r="L196" s="20"/>
      <c r="M196" s="20">
        <f>4750+250</f>
        <v>5000</v>
      </c>
      <c r="N196" s="20"/>
    </row>
    <row r="197" spans="1:14" ht="105">
      <c r="A197" s="13" t="s">
        <v>83</v>
      </c>
      <c r="B197" s="31" t="s">
        <v>101</v>
      </c>
      <c r="C197" s="34"/>
      <c r="D197" s="34"/>
      <c r="E197" s="34"/>
      <c r="F197" s="34"/>
      <c r="G197" s="16">
        <f t="shared" si="24"/>
        <v>15175.559569999998</v>
      </c>
      <c r="H197" s="19"/>
      <c r="I197" s="20"/>
      <c r="J197" s="16">
        <f>SUM(J198:J201)</f>
        <v>8278.50997</v>
      </c>
      <c r="K197" s="16">
        <f>SUM(K198:K201)</f>
        <v>6897.049599999999</v>
      </c>
      <c r="L197" s="16"/>
      <c r="M197" s="16"/>
      <c r="N197" s="16"/>
    </row>
    <row r="198" spans="1:14" ht="15">
      <c r="A198" s="13" t="s">
        <v>84</v>
      </c>
      <c r="B198" s="38" t="s">
        <v>3</v>
      </c>
      <c r="C198" s="34"/>
      <c r="D198" s="34"/>
      <c r="E198" s="34"/>
      <c r="F198" s="34"/>
      <c r="G198" s="16">
        <f t="shared" si="24"/>
        <v>15175.559569999998</v>
      </c>
      <c r="H198" s="19"/>
      <c r="I198" s="20"/>
      <c r="J198" s="19">
        <v>8278.50997</v>
      </c>
      <c r="K198" s="20">
        <f>10.9+6583.9346+98+56+12.715+125+10.5</f>
        <v>6897.049599999999</v>
      </c>
      <c r="L198" s="20"/>
      <c r="M198" s="20"/>
      <c r="N198" s="20"/>
    </row>
    <row r="199" spans="1:14" ht="15">
      <c r="A199" s="13" t="s">
        <v>85</v>
      </c>
      <c r="B199" s="38" t="s">
        <v>1</v>
      </c>
      <c r="C199" s="34"/>
      <c r="D199" s="34"/>
      <c r="E199" s="34"/>
      <c r="F199" s="34"/>
      <c r="G199" s="16">
        <f t="shared" si="24"/>
        <v>0</v>
      </c>
      <c r="H199" s="19"/>
      <c r="I199" s="20"/>
      <c r="J199" s="20"/>
      <c r="K199" s="20"/>
      <c r="L199" s="20"/>
      <c r="M199" s="20"/>
      <c r="N199" s="20"/>
    </row>
    <row r="200" spans="1:14" ht="15">
      <c r="A200" s="13" t="s">
        <v>86</v>
      </c>
      <c r="B200" s="38" t="s">
        <v>2</v>
      </c>
      <c r="C200" s="34"/>
      <c r="D200" s="34"/>
      <c r="E200" s="34"/>
      <c r="F200" s="34"/>
      <c r="G200" s="16">
        <f t="shared" si="24"/>
        <v>0</v>
      </c>
      <c r="H200" s="19"/>
      <c r="I200" s="20"/>
      <c r="J200" s="20"/>
      <c r="K200" s="20"/>
      <c r="L200" s="20"/>
      <c r="M200" s="20"/>
      <c r="N200" s="20"/>
    </row>
    <row r="201" spans="1:14" ht="15">
      <c r="A201" s="13" t="s">
        <v>87</v>
      </c>
      <c r="B201" s="38" t="s">
        <v>4</v>
      </c>
      <c r="C201" s="34"/>
      <c r="D201" s="34"/>
      <c r="E201" s="34"/>
      <c r="F201" s="34"/>
      <c r="G201" s="16">
        <f t="shared" si="24"/>
        <v>0</v>
      </c>
      <c r="H201" s="19"/>
      <c r="I201" s="20"/>
      <c r="J201" s="20"/>
      <c r="K201" s="20"/>
      <c r="L201" s="20"/>
      <c r="M201" s="20"/>
      <c r="N201" s="20"/>
    </row>
    <row r="202" spans="1:14" ht="75">
      <c r="A202" s="13" t="s">
        <v>88</v>
      </c>
      <c r="B202" s="31" t="s">
        <v>98</v>
      </c>
      <c r="C202" s="34"/>
      <c r="D202" s="34"/>
      <c r="E202" s="34"/>
      <c r="F202" s="34"/>
      <c r="G202" s="16">
        <f>SUM(H202:N202)</f>
        <v>5945.8234</v>
      </c>
      <c r="H202" s="19"/>
      <c r="I202" s="20"/>
      <c r="J202" s="16">
        <f>SUM(J203:J206)</f>
        <v>550</v>
      </c>
      <c r="K202" s="16">
        <f>SUM(K203:K206)</f>
        <v>1705.8234</v>
      </c>
      <c r="L202" s="16">
        <f>SUM(L203:L206)</f>
        <v>3690</v>
      </c>
      <c r="M202" s="16"/>
      <c r="N202" s="16"/>
    </row>
    <row r="203" spans="1:14" ht="15">
      <c r="A203" s="13" t="s">
        <v>89</v>
      </c>
      <c r="B203" s="38" t="s">
        <v>3</v>
      </c>
      <c r="C203" s="34"/>
      <c r="D203" s="34"/>
      <c r="E203" s="34"/>
      <c r="F203" s="34"/>
      <c r="G203" s="16">
        <f t="shared" si="24"/>
        <v>5945.8234</v>
      </c>
      <c r="H203" s="19"/>
      <c r="I203" s="20"/>
      <c r="J203" s="20">
        <f>165+385</f>
        <v>550</v>
      </c>
      <c r="K203" s="20">
        <v>1705.8234</v>
      </c>
      <c r="L203" s="20">
        <f>3690</f>
        <v>3690</v>
      </c>
      <c r="M203" s="20"/>
      <c r="N203" s="20"/>
    </row>
    <row r="204" spans="1:14" ht="15">
      <c r="A204" s="13" t="s">
        <v>90</v>
      </c>
      <c r="B204" s="38" t="s">
        <v>1</v>
      </c>
      <c r="C204" s="34"/>
      <c r="D204" s="34"/>
      <c r="E204" s="34"/>
      <c r="F204" s="34"/>
      <c r="G204" s="16">
        <f t="shared" si="24"/>
        <v>0</v>
      </c>
      <c r="H204" s="19"/>
      <c r="I204" s="20"/>
      <c r="J204" s="20"/>
      <c r="K204" s="20"/>
      <c r="L204" s="20"/>
      <c r="M204" s="20"/>
      <c r="N204" s="20"/>
    </row>
    <row r="205" spans="1:14" ht="15">
      <c r="A205" s="13" t="s">
        <v>91</v>
      </c>
      <c r="B205" s="38" t="s">
        <v>2</v>
      </c>
      <c r="C205" s="34"/>
      <c r="D205" s="34"/>
      <c r="E205" s="34"/>
      <c r="F205" s="34"/>
      <c r="G205" s="16">
        <f t="shared" si="24"/>
        <v>0</v>
      </c>
      <c r="H205" s="19"/>
      <c r="I205" s="20"/>
      <c r="J205" s="20"/>
      <c r="K205" s="20"/>
      <c r="L205" s="20"/>
      <c r="M205" s="20"/>
      <c r="N205" s="20"/>
    </row>
    <row r="206" spans="1:14" ht="15">
      <c r="A206" s="13" t="s">
        <v>92</v>
      </c>
      <c r="B206" s="38" t="s">
        <v>4</v>
      </c>
      <c r="C206" s="34"/>
      <c r="D206" s="34"/>
      <c r="E206" s="34"/>
      <c r="F206" s="34"/>
      <c r="G206" s="16">
        <f t="shared" si="24"/>
        <v>0</v>
      </c>
      <c r="H206" s="19"/>
      <c r="I206" s="20"/>
      <c r="J206" s="20"/>
      <c r="K206" s="20"/>
      <c r="L206" s="20"/>
      <c r="M206" s="20"/>
      <c r="N206" s="20"/>
    </row>
    <row r="207" spans="1:14" ht="60">
      <c r="A207" s="13" t="s">
        <v>93</v>
      </c>
      <c r="B207" s="31" t="s">
        <v>99</v>
      </c>
      <c r="C207" s="34"/>
      <c r="D207" s="34"/>
      <c r="E207" s="34"/>
      <c r="F207" s="34"/>
      <c r="G207" s="16">
        <f>SUM(H207:N207)</f>
        <v>5000</v>
      </c>
      <c r="H207" s="19"/>
      <c r="I207" s="20"/>
      <c r="J207" s="16"/>
      <c r="K207" s="16"/>
      <c r="L207" s="16"/>
      <c r="M207" s="16">
        <f>SUM(M208:M211)</f>
        <v>5000</v>
      </c>
      <c r="N207" s="16"/>
    </row>
    <row r="208" spans="1:14" ht="15">
      <c r="A208" s="13" t="s">
        <v>94</v>
      </c>
      <c r="B208" s="38" t="s">
        <v>3</v>
      </c>
      <c r="C208" s="34"/>
      <c r="D208" s="34"/>
      <c r="E208" s="34"/>
      <c r="F208" s="34"/>
      <c r="G208" s="16">
        <f>SUM(H208:N208)</f>
        <v>0</v>
      </c>
      <c r="H208" s="19"/>
      <c r="I208" s="20"/>
      <c r="J208" s="20"/>
      <c r="K208" s="20"/>
      <c r="L208" s="20"/>
      <c r="M208" s="20"/>
      <c r="N208" s="20"/>
    </row>
    <row r="209" spans="1:14" ht="15">
      <c r="A209" s="13" t="s">
        <v>95</v>
      </c>
      <c r="B209" s="38" t="s">
        <v>1</v>
      </c>
      <c r="C209" s="34"/>
      <c r="D209" s="34"/>
      <c r="E209" s="34"/>
      <c r="F209" s="34"/>
      <c r="G209" s="16">
        <f>SUM(H209:N209)</f>
        <v>0</v>
      </c>
      <c r="H209" s="19"/>
      <c r="I209" s="20"/>
      <c r="J209" s="20"/>
      <c r="K209" s="20"/>
      <c r="L209" s="20"/>
      <c r="M209" s="20"/>
      <c r="N209" s="20"/>
    </row>
    <row r="210" spans="1:14" ht="15">
      <c r="A210" s="13" t="s">
        <v>96</v>
      </c>
      <c r="B210" s="38" t="s">
        <v>2</v>
      </c>
      <c r="C210" s="34"/>
      <c r="D210" s="34"/>
      <c r="E210" s="34"/>
      <c r="F210" s="34"/>
      <c r="G210" s="16">
        <f>SUM(H210:N210)</f>
        <v>0</v>
      </c>
      <c r="H210" s="19"/>
      <c r="I210" s="20"/>
      <c r="J210" s="20"/>
      <c r="K210" s="20"/>
      <c r="L210" s="20"/>
      <c r="M210" s="20"/>
      <c r="N210" s="20"/>
    </row>
    <row r="211" spans="1:14" ht="15">
      <c r="A211" s="13" t="s">
        <v>97</v>
      </c>
      <c r="B211" s="38" t="s">
        <v>4</v>
      </c>
      <c r="C211" s="34"/>
      <c r="D211" s="34"/>
      <c r="E211" s="34"/>
      <c r="F211" s="34"/>
      <c r="G211" s="16">
        <f>SUM(H211:N211)</f>
        <v>5000</v>
      </c>
      <c r="H211" s="19"/>
      <c r="I211" s="20"/>
      <c r="J211" s="20"/>
      <c r="K211" s="20"/>
      <c r="L211" s="20"/>
      <c r="M211" s="20">
        <v>5000</v>
      </c>
      <c r="N211" s="20"/>
    </row>
    <row r="212" spans="1:14" ht="60">
      <c r="A212" s="12">
        <v>222</v>
      </c>
      <c r="B212" s="35" t="s">
        <v>23</v>
      </c>
      <c r="C212" s="36"/>
      <c r="D212" s="36"/>
      <c r="E212" s="36"/>
      <c r="F212" s="36"/>
      <c r="G212" s="17">
        <f aca="true" t="shared" si="25" ref="G212:G217">SUM(H212:L212)</f>
        <v>225.88987</v>
      </c>
      <c r="H212" s="37">
        <f aca="true" t="shared" si="26" ref="H212:N212">SUM(H213:H216)</f>
        <v>156.113</v>
      </c>
      <c r="I212" s="37">
        <f t="shared" si="26"/>
        <v>0</v>
      </c>
      <c r="J212" s="37">
        <f t="shared" si="26"/>
        <v>19.776870000000002</v>
      </c>
      <c r="K212" s="37">
        <f t="shared" si="26"/>
        <v>50</v>
      </c>
      <c r="L212" s="37">
        <f t="shared" si="26"/>
        <v>0</v>
      </c>
      <c r="M212" s="37">
        <f t="shared" si="26"/>
        <v>50</v>
      </c>
      <c r="N212" s="37">
        <f t="shared" si="26"/>
        <v>0</v>
      </c>
    </row>
    <row r="213" spans="1:14" ht="15">
      <c r="A213" s="12">
        <v>223</v>
      </c>
      <c r="B213" s="38" t="s">
        <v>3</v>
      </c>
      <c r="C213" s="36"/>
      <c r="D213" s="36"/>
      <c r="E213" s="36"/>
      <c r="F213" s="36"/>
      <c r="G213" s="17">
        <f t="shared" si="25"/>
        <v>225.88987</v>
      </c>
      <c r="H213" s="37">
        <v>156.113</v>
      </c>
      <c r="I213" s="37">
        <f>291.95266-60.042+0.33094-98-134.2416</f>
        <v>0</v>
      </c>
      <c r="J213" s="17">
        <f>28.74789-8.97102</f>
        <v>19.776870000000002</v>
      </c>
      <c r="K213" s="37">
        <v>50</v>
      </c>
      <c r="L213" s="37">
        <v>0</v>
      </c>
      <c r="M213" s="37">
        <v>50</v>
      </c>
      <c r="N213" s="37">
        <v>0</v>
      </c>
    </row>
    <row r="214" spans="1:14" ht="15">
      <c r="A214" s="12">
        <v>224</v>
      </c>
      <c r="B214" s="38" t="s">
        <v>1</v>
      </c>
      <c r="C214" s="36"/>
      <c r="D214" s="36"/>
      <c r="E214" s="36"/>
      <c r="F214" s="36"/>
      <c r="G214" s="17">
        <f t="shared" si="25"/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</row>
    <row r="215" spans="1:14" ht="15">
      <c r="A215" s="12">
        <v>225</v>
      </c>
      <c r="B215" s="38" t="s">
        <v>2</v>
      </c>
      <c r="C215" s="36"/>
      <c r="D215" s="36"/>
      <c r="E215" s="36"/>
      <c r="F215" s="36"/>
      <c r="G215" s="17">
        <f t="shared" si="25"/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</row>
    <row r="216" spans="1:14" ht="15">
      <c r="A216" s="12">
        <v>226</v>
      </c>
      <c r="B216" s="38" t="s">
        <v>4</v>
      </c>
      <c r="C216" s="36"/>
      <c r="D216" s="36"/>
      <c r="E216" s="36"/>
      <c r="F216" s="36"/>
      <c r="G216" s="17">
        <f t="shared" si="25"/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</row>
    <row r="217" spans="1:14" ht="90">
      <c r="A217" s="12">
        <v>227</v>
      </c>
      <c r="B217" s="35" t="s">
        <v>46</v>
      </c>
      <c r="C217" s="36"/>
      <c r="D217" s="36"/>
      <c r="E217" s="36"/>
      <c r="F217" s="36"/>
      <c r="G217" s="17">
        <f t="shared" si="25"/>
        <v>239353.22801999998</v>
      </c>
      <c r="H217" s="37">
        <f>SUM(H218:H221)</f>
        <v>30000</v>
      </c>
      <c r="I217" s="37">
        <f>SUM(I218:I221)</f>
        <v>83533.22802</v>
      </c>
      <c r="J217" s="37">
        <f>SUM(J218)</f>
        <v>0</v>
      </c>
      <c r="K217" s="37">
        <f>SUM(K218)</f>
        <v>0</v>
      </c>
      <c r="L217" s="37">
        <f>SUM(L218:L221)</f>
        <v>125820</v>
      </c>
      <c r="M217" s="37">
        <f>SUM(M218:M221)</f>
        <v>0</v>
      </c>
      <c r="N217" s="37">
        <f>SUM(N218:N221)</f>
        <v>0</v>
      </c>
    </row>
    <row r="218" spans="1:14" ht="15">
      <c r="A218" s="12">
        <v>228</v>
      </c>
      <c r="B218" s="38" t="s">
        <v>3</v>
      </c>
      <c r="C218" s="36"/>
      <c r="D218" s="36"/>
      <c r="E218" s="36"/>
      <c r="F218" s="36"/>
      <c r="G218" s="17">
        <f aca="true" t="shared" si="27" ref="G218:G226">SUM(H218:L218)</f>
        <v>16639.89708</v>
      </c>
      <c r="H218" s="37">
        <f aca="true" t="shared" si="28" ref="H218:N221">H223+++H228</f>
        <v>0</v>
      </c>
      <c r="I218" s="37">
        <f t="shared" si="28"/>
        <v>16489.89708</v>
      </c>
      <c r="J218" s="37">
        <f t="shared" si="28"/>
        <v>0</v>
      </c>
      <c r="K218" s="37">
        <f t="shared" si="28"/>
        <v>0</v>
      </c>
      <c r="L218" s="37">
        <f t="shared" si="28"/>
        <v>150</v>
      </c>
      <c r="M218" s="37">
        <f t="shared" si="28"/>
        <v>0</v>
      </c>
      <c r="N218" s="37">
        <f t="shared" si="28"/>
        <v>0</v>
      </c>
    </row>
    <row r="219" spans="1:14" ht="15">
      <c r="A219" s="12">
        <v>229</v>
      </c>
      <c r="B219" s="38" t="s">
        <v>1</v>
      </c>
      <c r="C219" s="36"/>
      <c r="D219" s="36"/>
      <c r="E219" s="36"/>
      <c r="F219" s="36"/>
      <c r="G219" s="17">
        <f t="shared" si="27"/>
        <v>50000</v>
      </c>
      <c r="H219" s="37">
        <f t="shared" si="28"/>
        <v>0</v>
      </c>
      <c r="I219" s="37">
        <f t="shared" si="28"/>
        <v>0</v>
      </c>
      <c r="J219" s="37">
        <f t="shared" si="28"/>
        <v>0</v>
      </c>
      <c r="K219" s="37">
        <f t="shared" si="28"/>
        <v>0</v>
      </c>
      <c r="L219" s="37">
        <f t="shared" si="28"/>
        <v>50000</v>
      </c>
      <c r="M219" s="37">
        <f t="shared" si="28"/>
        <v>0</v>
      </c>
      <c r="N219" s="37">
        <f t="shared" si="28"/>
        <v>0</v>
      </c>
    </row>
    <row r="220" spans="1:14" ht="15">
      <c r="A220" s="12">
        <v>230</v>
      </c>
      <c r="B220" s="38" t="s">
        <v>2</v>
      </c>
      <c r="C220" s="36"/>
      <c r="D220" s="36"/>
      <c r="E220" s="36"/>
      <c r="F220" s="36"/>
      <c r="G220" s="17">
        <f t="shared" si="27"/>
        <v>121452.6</v>
      </c>
      <c r="H220" s="37">
        <f t="shared" si="28"/>
        <v>30000</v>
      </c>
      <c r="I220" s="37">
        <f t="shared" si="28"/>
        <v>66602.6</v>
      </c>
      <c r="J220" s="37">
        <f t="shared" si="28"/>
        <v>0</v>
      </c>
      <c r="K220" s="37">
        <f t="shared" si="28"/>
        <v>0</v>
      </c>
      <c r="L220" s="37">
        <f t="shared" si="28"/>
        <v>24850</v>
      </c>
      <c r="M220" s="37">
        <f t="shared" si="28"/>
        <v>0</v>
      </c>
      <c r="N220" s="37">
        <f t="shared" si="28"/>
        <v>0</v>
      </c>
    </row>
    <row r="221" spans="1:14" ht="15">
      <c r="A221" s="12">
        <v>231</v>
      </c>
      <c r="B221" s="38" t="s">
        <v>4</v>
      </c>
      <c r="C221" s="36"/>
      <c r="D221" s="36"/>
      <c r="E221" s="36"/>
      <c r="F221" s="36"/>
      <c r="G221" s="17">
        <f t="shared" si="27"/>
        <v>51260.73094</v>
      </c>
      <c r="H221" s="37">
        <f t="shared" si="28"/>
        <v>0</v>
      </c>
      <c r="I221" s="37">
        <f t="shared" si="28"/>
        <v>440.73094</v>
      </c>
      <c r="J221" s="37">
        <f t="shared" si="28"/>
        <v>0</v>
      </c>
      <c r="K221" s="37">
        <f t="shared" si="28"/>
        <v>0</v>
      </c>
      <c r="L221" s="37">
        <f t="shared" si="28"/>
        <v>50820</v>
      </c>
      <c r="M221" s="37">
        <f t="shared" si="28"/>
        <v>0</v>
      </c>
      <c r="N221" s="37">
        <f t="shared" si="28"/>
        <v>0</v>
      </c>
    </row>
    <row r="222" spans="1:14" ht="60">
      <c r="A222" s="12">
        <v>232</v>
      </c>
      <c r="B222" s="31" t="s">
        <v>33</v>
      </c>
      <c r="C222" s="30"/>
      <c r="D222" s="30"/>
      <c r="E222" s="30"/>
      <c r="F222" s="30"/>
      <c r="G222" s="17">
        <f t="shared" si="27"/>
        <v>113533.22802</v>
      </c>
      <c r="H222" s="17">
        <f aca="true" t="shared" si="29" ref="H222:N222">H223+H224+H225+H226</f>
        <v>30000</v>
      </c>
      <c r="I222" s="17">
        <f t="shared" si="29"/>
        <v>83533.22802</v>
      </c>
      <c r="J222" s="17">
        <f t="shared" si="29"/>
        <v>0</v>
      </c>
      <c r="K222" s="17">
        <f t="shared" si="29"/>
        <v>0</v>
      </c>
      <c r="L222" s="17">
        <f t="shared" si="29"/>
        <v>0</v>
      </c>
      <c r="M222" s="17">
        <f t="shared" si="29"/>
        <v>0</v>
      </c>
      <c r="N222" s="17">
        <f t="shared" si="29"/>
        <v>0</v>
      </c>
    </row>
    <row r="223" spans="1:14" ht="15">
      <c r="A223" s="12">
        <v>233</v>
      </c>
      <c r="B223" s="30" t="s">
        <v>3</v>
      </c>
      <c r="C223" s="30"/>
      <c r="D223" s="30"/>
      <c r="E223" s="30"/>
      <c r="F223" s="30"/>
      <c r="G223" s="17">
        <f t="shared" si="27"/>
        <v>16489.89708</v>
      </c>
      <c r="H223" s="19">
        <v>0</v>
      </c>
      <c r="I223" s="19">
        <f>16137.794-112.75712+464.8602</f>
        <v>16489.89708</v>
      </c>
      <c r="J223" s="19"/>
      <c r="K223" s="19"/>
      <c r="L223" s="19"/>
      <c r="M223" s="19"/>
      <c r="N223" s="19"/>
    </row>
    <row r="224" spans="1:14" ht="15">
      <c r="A224" s="12">
        <v>234</v>
      </c>
      <c r="B224" s="30" t="s">
        <v>1</v>
      </c>
      <c r="C224" s="30"/>
      <c r="D224" s="30"/>
      <c r="E224" s="30"/>
      <c r="F224" s="30"/>
      <c r="G224" s="17">
        <f t="shared" si="27"/>
        <v>0</v>
      </c>
      <c r="H224" s="19">
        <v>0</v>
      </c>
      <c r="I224" s="19">
        <v>0</v>
      </c>
      <c r="J224" s="19"/>
      <c r="K224" s="19"/>
      <c r="L224" s="19"/>
      <c r="M224" s="19"/>
      <c r="N224" s="19"/>
    </row>
    <row r="225" spans="1:14" ht="15">
      <c r="A225" s="12">
        <v>235</v>
      </c>
      <c r="B225" s="30" t="s">
        <v>2</v>
      </c>
      <c r="C225" s="30"/>
      <c r="D225" s="30"/>
      <c r="E225" s="30"/>
      <c r="F225" s="30"/>
      <c r="G225" s="17">
        <f t="shared" si="27"/>
        <v>96602.6</v>
      </c>
      <c r="H225" s="19">
        <v>30000</v>
      </c>
      <c r="I225" s="19">
        <f>57771.4+8831.2</f>
        <v>66602.6</v>
      </c>
      <c r="J225" s="19"/>
      <c r="K225" s="19"/>
      <c r="L225" s="19"/>
      <c r="M225" s="19"/>
      <c r="N225" s="19"/>
    </row>
    <row r="226" spans="1:14" ht="15">
      <c r="A226" s="12">
        <v>236</v>
      </c>
      <c r="B226" s="30" t="s">
        <v>4</v>
      </c>
      <c r="C226" s="39"/>
      <c r="D226" s="39"/>
      <c r="E226" s="39"/>
      <c r="F226" s="39"/>
      <c r="G226" s="17">
        <f t="shared" si="27"/>
        <v>440.73094</v>
      </c>
      <c r="H226" s="19">
        <v>0</v>
      </c>
      <c r="I226" s="19">
        <f>440.73094</f>
        <v>440.73094</v>
      </c>
      <c r="J226" s="19"/>
      <c r="K226" s="19"/>
      <c r="L226" s="19"/>
      <c r="M226" s="19"/>
      <c r="N226" s="19"/>
    </row>
    <row r="227" spans="1:14" ht="75">
      <c r="A227" s="12">
        <v>237</v>
      </c>
      <c r="B227" s="31" t="s">
        <v>98</v>
      </c>
      <c r="C227" s="30"/>
      <c r="D227" s="30"/>
      <c r="E227" s="30"/>
      <c r="F227" s="30"/>
      <c r="G227" s="17">
        <f>SUM(H227:L227)</f>
        <v>125820</v>
      </c>
      <c r="H227" s="17">
        <f aca="true" t="shared" si="30" ref="H227:N227">H228+H229+H230+H231</f>
        <v>0</v>
      </c>
      <c r="I227" s="17">
        <f t="shared" si="30"/>
        <v>0</v>
      </c>
      <c r="J227" s="17">
        <f t="shared" si="30"/>
        <v>0</v>
      </c>
      <c r="K227" s="17">
        <f t="shared" si="30"/>
        <v>0</v>
      </c>
      <c r="L227" s="17">
        <f t="shared" si="30"/>
        <v>125820</v>
      </c>
      <c r="M227" s="17">
        <f t="shared" si="30"/>
        <v>0</v>
      </c>
      <c r="N227" s="17">
        <f t="shared" si="30"/>
        <v>0</v>
      </c>
    </row>
    <row r="228" spans="1:14" ht="15">
      <c r="A228" s="12">
        <v>238</v>
      </c>
      <c r="B228" s="30" t="s">
        <v>3</v>
      </c>
      <c r="C228" s="30"/>
      <c r="D228" s="30"/>
      <c r="E228" s="30"/>
      <c r="F228" s="30"/>
      <c r="G228" s="17">
        <f>SUM(H228:L228)</f>
        <v>150</v>
      </c>
      <c r="H228" s="19"/>
      <c r="I228" s="19"/>
      <c r="J228" s="19"/>
      <c r="K228" s="19"/>
      <c r="L228" s="19">
        <v>150</v>
      </c>
      <c r="M228" s="19"/>
      <c r="N228" s="19"/>
    </row>
    <row r="229" spans="1:14" ht="15">
      <c r="A229" s="12">
        <v>239</v>
      </c>
      <c r="B229" s="30" t="s">
        <v>1</v>
      </c>
      <c r="C229" s="30"/>
      <c r="D229" s="30"/>
      <c r="E229" s="30"/>
      <c r="F229" s="30"/>
      <c r="G229" s="17">
        <f>SUM(H229:L229)</f>
        <v>50000</v>
      </c>
      <c r="H229" s="19"/>
      <c r="I229" s="19"/>
      <c r="J229" s="19"/>
      <c r="K229" s="19"/>
      <c r="L229" s="19">
        <v>50000</v>
      </c>
      <c r="M229" s="19"/>
      <c r="N229" s="19"/>
    </row>
    <row r="230" spans="1:14" ht="15">
      <c r="A230" s="12">
        <v>240</v>
      </c>
      <c r="B230" s="30" t="s">
        <v>2</v>
      </c>
      <c r="C230" s="30"/>
      <c r="D230" s="30"/>
      <c r="E230" s="30"/>
      <c r="F230" s="30"/>
      <c r="G230" s="17">
        <f>SUM(H230:L230)</f>
        <v>24850</v>
      </c>
      <c r="H230" s="19"/>
      <c r="I230" s="19"/>
      <c r="J230" s="19"/>
      <c r="K230" s="19"/>
      <c r="L230" s="19">
        <v>24850</v>
      </c>
      <c r="M230" s="19"/>
      <c r="N230" s="19"/>
    </row>
    <row r="231" spans="1:14" ht="15">
      <c r="A231" s="12">
        <v>241</v>
      </c>
      <c r="B231" s="30" t="s">
        <v>4</v>
      </c>
      <c r="C231" s="39"/>
      <c r="D231" s="39"/>
      <c r="E231" s="39"/>
      <c r="F231" s="39"/>
      <c r="G231" s="17">
        <f>SUM(H231:L231)</f>
        <v>50820</v>
      </c>
      <c r="H231" s="19"/>
      <c r="I231" s="19"/>
      <c r="J231" s="19"/>
      <c r="K231" s="19"/>
      <c r="L231" s="19">
        <v>50820</v>
      </c>
      <c r="M231" s="19"/>
      <c r="N231" s="19"/>
    </row>
  </sheetData>
  <sheetProtection/>
  <mergeCells count="9">
    <mergeCell ref="L1:M1"/>
    <mergeCell ref="L2:M2"/>
    <mergeCell ref="B15:L15"/>
    <mergeCell ref="A6:A7"/>
    <mergeCell ref="B6:B7"/>
    <mergeCell ref="A3:L3"/>
    <mergeCell ref="A4:L4"/>
    <mergeCell ref="C6:F6"/>
    <mergeCell ref="G6:N6"/>
  </mergeCells>
  <printOptions/>
  <pageMargins left="0.3937007874015748" right="0.1968503937007874" top="0.54" bottom="0.42" header="0.31496062992125984" footer="0.2"/>
  <pageSetup fitToHeight="0" fitToWidth="1" horizontalDpi="600" verticalDpi="600" orientation="landscape" paperSize="9" scale="65" r:id="rId1"/>
  <rowBreaks count="1" manualBreakCount="1">
    <brk id="171" max="13" man="1"/>
  </rowBreaks>
  <colBreaks count="1" manualBreakCount="1">
    <brk id="8" max="2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2014-12-25T03:33:01Z</cp:lastPrinted>
  <dcterms:created xsi:type="dcterms:W3CDTF">2006-09-28T05:33:49Z</dcterms:created>
  <dcterms:modified xsi:type="dcterms:W3CDTF">2021-09-02T12:12:33Z</dcterms:modified>
  <cp:category/>
  <cp:version/>
  <cp:contentType/>
  <cp:contentStatus/>
</cp:coreProperties>
</file>