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333" activeTab="4"/>
  </bookViews>
  <sheets>
    <sheet name="доходы прил 2" sheetId="5" r:id="rId1"/>
    <sheet name="расх прил 3" sheetId="1" r:id="rId2"/>
    <sheet name="вед прил 4" sheetId="2" r:id="rId3"/>
    <sheet name="источ прил 5" sheetId="3" r:id="rId4"/>
    <sheet name="мун прогр прил 6" sheetId="4" r:id="rId5"/>
  </sheets>
  <definedNames>
    <definedName name="_xlnm._FilterDatabase" localSheetId="2" hidden="1">'вед прил 4'!$G$1:$I$437</definedName>
    <definedName name="_xlnm._FilterDatabase" localSheetId="1" hidden="1">'расх прил 3'!$F$1:$F$54</definedName>
    <definedName name="_xlnm.Print_Titles" localSheetId="2">'вед прил 4'!$7:$9</definedName>
    <definedName name="_xlnm.Print_Titles" localSheetId="0">'доходы прил 2'!$9:$11</definedName>
    <definedName name="_xlnm.Print_Titles" localSheetId="4">'мун прогр прил 6'!$8:$9</definedName>
    <definedName name="_xlnm.Print_Titles" localSheetId="1">'расх прил 3'!$8:$9</definedName>
  </definedNames>
  <calcPr calcId="124519"/>
</workbook>
</file>

<file path=xl/calcChain.xml><?xml version="1.0" encoding="utf-8"?>
<calcChain xmlns="http://schemas.openxmlformats.org/spreadsheetml/2006/main">
  <c r="F12" i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11"/>
  <c r="M98" i="5" l="1"/>
  <c r="M99"/>
  <c r="M100"/>
  <c r="M101"/>
  <c r="L27"/>
  <c r="L153"/>
  <c r="M158"/>
  <c r="L100"/>
  <c r="L98"/>
  <c r="L73"/>
  <c r="L65"/>
  <c r="L54"/>
  <c r="L53" s="1"/>
  <c r="L52"/>
  <c r="L41"/>
  <c r="L40"/>
  <c r="L38"/>
  <c r="L35"/>
  <c r="L31"/>
  <c r="L28"/>
  <c r="L17"/>
  <c r="L16"/>
  <c r="L15"/>
  <c r="K159"/>
  <c r="K155"/>
  <c r="K111"/>
  <c r="K152"/>
  <c r="K149"/>
  <c r="K148"/>
  <c r="K144"/>
  <c r="K140"/>
  <c r="K135"/>
  <c r="K134"/>
  <c r="K125"/>
  <c r="K118"/>
  <c r="K117"/>
  <c r="K116"/>
  <c r="K115"/>
  <c r="K101"/>
  <c r="K100" s="1"/>
  <c r="K99"/>
  <c r="K98" s="1"/>
  <c r="K95"/>
  <c r="L26" l="1"/>
  <c r="L14"/>
  <c r="K24" l="1"/>
  <c r="K23"/>
  <c r="K22"/>
  <c r="K21"/>
  <c r="M142"/>
  <c r="L82"/>
  <c r="L81" s="1"/>
  <c r="L80" s="1"/>
  <c r="L79"/>
  <c r="L77" s="1"/>
  <c r="L76"/>
  <c r="L75" s="1"/>
  <c r="L72" s="1"/>
  <c r="L67"/>
  <c r="L56"/>
  <c r="L47"/>
  <c r="L33"/>
  <c r="L106"/>
  <c r="K106"/>
  <c r="L151"/>
  <c r="L150" s="1"/>
  <c r="K151"/>
  <c r="K138" l="1"/>
  <c r="I461" i="2" l="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K161" i="5" l="1"/>
  <c r="M161" s="1"/>
  <c r="M159"/>
  <c r="K156"/>
  <c r="K153" l="1"/>
  <c r="K150" s="1"/>
  <c r="K61"/>
  <c r="K60" s="1"/>
  <c r="L60"/>
  <c r="K18"/>
  <c r="K17"/>
  <c r="K16"/>
  <c r="K15"/>
  <c r="E56" i="4" l="1"/>
  <c r="I438" i="2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L166" i="5"/>
  <c r="L165" s="1"/>
  <c r="L164" s="1"/>
  <c r="L163" s="1"/>
  <c r="L162" s="1"/>
  <c r="K165"/>
  <c r="K164" s="1"/>
  <c r="K163" s="1"/>
  <c r="K162" s="1"/>
  <c r="M162" l="1"/>
  <c r="M166"/>
  <c r="M163"/>
  <c r="M164"/>
  <c r="M165"/>
  <c r="M156" l="1"/>
  <c r="M157"/>
  <c r="L113"/>
  <c r="K113"/>
  <c r="M122"/>
  <c r="M121"/>
  <c r="M120"/>
  <c r="M119"/>
  <c r="L128" l="1"/>
  <c r="K128"/>
  <c r="K54"/>
  <c r="K53" s="1"/>
  <c r="L85"/>
  <c r="L84" s="1"/>
  <c r="L83" s="1"/>
  <c r="L71" s="1"/>
  <c r="M65" l="1"/>
  <c r="E53" i="4"/>
  <c r="E54"/>
  <c r="E55"/>
  <c r="C10" i="3"/>
  <c r="E15"/>
  <c r="E14"/>
  <c r="D13"/>
  <c r="C13"/>
  <c r="C16" s="1"/>
  <c r="D10"/>
  <c r="M134" i="5"/>
  <c r="M125"/>
  <c r="M118"/>
  <c r="M117"/>
  <c r="M116"/>
  <c r="M115"/>
  <c r="M111"/>
  <c r="M109"/>
  <c r="M103"/>
  <c r="M95"/>
  <c r="M70"/>
  <c r="M68"/>
  <c r="M63"/>
  <c r="M58"/>
  <c r="M57"/>
  <c r="M51"/>
  <c r="M50"/>
  <c r="L141"/>
  <c r="K141"/>
  <c r="L168"/>
  <c r="L167" s="1"/>
  <c r="K168"/>
  <c r="K167" s="1"/>
  <c r="M136"/>
  <c r="L146"/>
  <c r="L145" s="1"/>
  <c r="L143"/>
  <c r="L139"/>
  <c r="L137"/>
  <c r="L126"/>
  <c r="L124"/>
  <c r="L112"/>
  <c r="L108"/>
  <c r="L104"/>
  <c r="L102"/>
  <c r="L93"/>
  <c r="L92" s="1"/>
  <c r="L88"/>
  <c r="L69"/>
  <c r="L62"/>
  <c r="L55"/>
  <c r="K43"/>
  <c r="L46"/>
  <c r="L45" s="1"/>
  <c r="L43"/>
  <c r="K45"/>
  <c r="K42" s="1"/>
  <c r="M141" l="1"/>
  <c r="M53"/>
  <c r="M54"/>
  <c r="L66"/>
  <c r="L123"/>
  <c r="E13" i="3"/>
  <c r="D16"/>
  <c r="E16" s="1"/>
  <c r="L42" i="5"/>
  <c r="L34" l="1"/>
  <c r="L39" l="1"/>
  <c r="L32"/>
  <c r="M150" l="1"/>
  <c r="M149"/>
  <c r="M148"/>
  <c r="K143"/>
  <c r="K139"/>
  <c r="K137"/>
  <c r="K126"/>
  <c r="K124"/>
  <c r="K110"/>
  <c r="K108"/>
  <c r="M108" s="1"/>
  <c r="K105"/>
  <c r="K102"/>
  <c r="M102" s="1"/>
  <c r="K97"/>
  <c r="M97" s="1"/>
  <c r="K96"/>
  <c r="M96" s="1"/>
  <c r="K90"/>
  <c r="M90" s="1"/>
  <c r="K89"/>
  <c r="M89" s="1"/>
  <c r="K69"/>
  <c r="M69" s="1"/>
  <c r="K67"/>
  <c r="M67" s="1"/>
  <c r="K64"/>
  <c r="K62"/>
  <c r="K56"/>
  <c r="K52"/>
  <c r="K49" s="1"/>
  <c r="K39"/>
  <c r="K37"/>
  <c r="K34"/>
  <c r="K30"/>
  <c r="K26"/>
  <c r="K20"/>
  <c r="K19" s="1"/>
  <c r="K14"/>
  <c r="K13" s="1"/>
  <c r="M62" l="1"/>
  <c r="K59"/>
  <c r="K55"/>
  <c r="M55" s="1"/>
  <c r="M56"/>
  <c r="K112"/>
  <c r="M113"/>
  <c r="L30"/>
  <c r="M30" s="1"/>
  <c r="M31"/>
  <c r="K48"/>
  <c r="M52"/>
  <c r="K104"/>
  <c r="M104" s="1"/>
  <c r="M105"/>
  <c r="K93"/>
  <c r="K25"/>
  <c r="K88"/>
  <c r="M88" s="1"/>
  <c r="K146"/>
  <c r="K145" s="1"/>
  <c r="M145" s="1"/>
  <c r="K36"/>
  <c r="K66"/>
  <c r="M66" s="1"/>
  <c r="M112" l="1"/>
  <c r="L25"/>
  <c r="K92"/>
  <c r="K91" s="1"/>
  <c r="M93"/>
  <c r="K123"/>
  <c r="M123" s="1"/>
  <c r="K12"/>
  <c r="L110"/>
  <c r="L91" s="1"/>
  <c r="M92" l="1"/>
  <c r="K87"/>
  <c r="L87"/>
  <c r="L86" s="1"/>
  <c r="M110"/>
  <c r="E48" i="4"/>
  <c r="E49"/>
  <c r="E50"/>
  <c r="E51"/>
  <c r="E52"/>
  <c r="I426" i="2"/>
  <c r="I427"/>
  <c r="I428"/>
  <c r="I429"/>
  <c r="I430"/>
  <c r="I431"/>
  <c r="I432"/>
  <c r="I433"/>
  <c r="I434"/>
  <c r="I435"/>
  <c r="I436"/>
  <c r="I437"/>
  <c r="M21" i="5"/>
  <c r="M22"/>
  <c r="M23"/>
  <c r="M24"/>
  <c r="M126"/>
  <c r="M130"/>
  <c r="M133"/>
  <c r="M137"/>
  <c r="M138"/>
  <c r="M139"/>
  <c r="M140"/>
  <c r="M143"/>
  <c r="M146"/>
  <c r="M155"/>
  <c r="K86" l="1"/>
  <c r="K172" s="1"/>
  <c r="M91"/>
  <c r="M87"/>
  <c r="M41"/>
  <c r="M39"/>
  <c r="M28"/>
  <c r="M27"/>
  <c r="M86" l="1"/>
  <c r="M34"/>
  <c r="M18"/>
  <c r="M17"/>
  <c r="M16"/>
  <c r="M15"/>
  <c r="L64"/>
  <c r="L59" s="1"/>
  <c r="L37"/>
  <c r="L36" s="1"/>
  <c r="M36" s="1"/>
  <c r="L20"/>
  <c r="M59" l="1"/>
  <c r="M64"/>
  <c r="L49"/>
  <c r="L19"/>
  <c r="L48" l="1"/>
  <c r="M48" s="1"/>
  <c r="M49"/>
  <c r="L13"/>
  <c r="L12" l="1"/>
  <c r="L172" s="1"/>
  <c r="M153"/>
  <c r="M144"/>
  <c r="M135"/>
  <c r="M132"/>
  <c r="M128"/>
  <c r="M40"/>
  <c r="M38"/>
  <c r="M35"/>
  <c r="M26"/>
  <c r="M172" l="1"/>
  <c r="M124"/>
  <c r="M19"/>
  <c r="M20"/>
  <c r="M13"/>
  <c r="M14"/>
  <c r="M37"/>
  <c r="M25"/>
  <c r="M131" l="1"/>
  <c r="M12" l="1"/>
  <c r="I11" i="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10"/>
  <c r="E11" i="4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10"/>
</calcChain>
</file>

<file path=xl/sharedStrings.xml><?xml version="1.0" encoding="utf-8"?>
<sst xmlns="http://schemas.openxmlformats.org/spreadsheetml/2006/main" count="3812" uniqueCount="847">
  <si>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</si>
  <si>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</si>
  <si>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</si>
  <si>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</si>
  <si>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</si>
  <si>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</si>
  <si>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</si>
  <si>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</si>
  <si>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</si>
  <si>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</si>
  <si>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</si>
  <si>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</si>
  <si>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</si>
  <si>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</si>
  <si>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</si>
  <si>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</si>
  <si>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</si>
  <si>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</si>
  <si>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</si>
  <si>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</si>
  <si>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</si>
  <si>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</si>
  <si>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</si>
  <si>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</si>
  <si>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</si>
  <si>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</si>
  <si>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</si>
  <si>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</si>
  <si>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</si>
  <si>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</si>
  <si>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</si>
  <si>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</si>
  <si>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</si>
  <si>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</si>
  <si>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</si>
  <si>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</si>
  <si>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</si>
  <si>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</si>
  <si>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</si>
  <si>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</si>
  <si>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</si>
  <si>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</si>
  <si>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</si>
  <si>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</si>
  <si>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</si>
  <si>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</si>
  <si>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</si>
  <si>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0410</t>
  </si>
  <si>
    <t>01Б0181120</t>
  </si>
  <si>
    <t>0412</t>
  </si>
  <si>
    <t>0180100000</t>
  </si>
  <si>
    <t>0190181080</t>
  </si>
  <si>
    <t>01В0181130</t>
  </si>
  <si>
    <t>01Г0181150</t>
  </si>
  <si>
    <t>0500</t>
  </si>
  <si>
    <t>0501</t>
  </si>
  <si>
    <t>01Д0181170</t>
  </si>
  <si>
    <t>7000070110</t>
  </si>
  <si>
    <t>0502</t>
  </si>
  <si>
    <t>01И0281190</t>
  </si>
  <si>
    <t>01И0381200</t>
  </si>
  <si>
    <t>0503</t>
  </si>
  <si>
    <t>0360183100</t>
  </si>
  <si>
    <t>7000070080</t>
  </si>
  <si>
    <t>0505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</si>
  <si>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</si>
  <si>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</si>
  <si>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</si>
  <si>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</si>
  <si>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</si>
  <si>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</si>
  <si>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</si>
  <si>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</si>
  <si>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</si>
  <si>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</si>
  <si>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</si>
  <si>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</si>
  <si>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</si>
  <si>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</si>
  <si>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</si>
  <si>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</si>
  <si>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</si>
  <si>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</si>
  <si>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0850188190</t>
  </si>
  <si>
    <t>0850288200</t>
  </si>
  <si>
    <t>0707</t>
  </si>
  <si>
    <t>0840288170</t>
  </si>
  <si>
    <t>0870188230</t>
  </si>
  <si>
    <t>0709</t>
  </si>
  <si>
    <t>0800</t>
  </si>
  <si>
    <t>0801</t>
  </si>
  <si>
    <t>0810288020</t>
  </si>
  <si>
    <t>0810388030</t>
  </si>
  <si>
    <t>0810488040</t>
  </si>
  <si>
    <t>0810588050</t>
  </si>
  <si>
    <t>1000</t>
  </si>
  <si>
    <t>1003</t>
  </si>
  <si>
    <t>310</t>
  </si>
  <si>
    <t>0390149100</t>
  </si>
  <si>
    <t>0390249200</t>
  </si>
  <si>
    <t>0390352500</t>
  </si>
  <si>
    <t>0390483140</t>
  </si>
  <si>
    <t>1006</t>
  </si>
  <si>
    <t>630</t>
  </si>
  <si>
    <t>1100</t>
  </si>
  <si>
    <t>0820188100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</si>
  <si>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</si>
  <si>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</si>
  <si>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</si>
  <si>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</si>
  <si>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</si>
  <si>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</si>
  <si>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</si>
  <si>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</si>
  <si>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</si>
  <si>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</si>
  <si>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</si>
  <si>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</si>
  <si>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</si>
  <si>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01В0000000</t>
  </si>
  <si>
    <t>01Г0000000</t>
  </si>
  <si>
    <t>01Д0000000</t>
  </si>
  <si>
    <t>01М0000000</t>
  </si>
  <si>
    <t>01И0000000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</si>
  <si>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</si>
  <si>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</si>
  <si>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</si>
  <si>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</si>
  <si>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</si>
  <si>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</si>
  <si>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</si>
  <si>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</si>
  <si>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</si>
  <si>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</si>
  <si>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</si>
  <si>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</si>
  <si>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</si>
  <si>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</si>
  <si>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0840000000</t>
  </si>
  <si>
    <t>0850000000</t>
  </si>
  <si>
    <t>0870000000</t>
  </si>
  <si>
    <t>0860000000</t>
  </si>
  <si>
    <t>Код целевой статьи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</si>
  <si>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</si>
  <si>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</si>
  <si>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</si>
  <si>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</si>
  <si>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</si>
  <si>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</si>
  <si>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</si>
  <si>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</si>
  <si>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</si>
  <si>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</si>
  <si>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</si>
  <si>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</si>
  <si>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</si>
  <si>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</si>
  <si>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</si>
  <si>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</si>
  <si>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</si>
  <si>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  Охрана объектов растительного и животного мира и среды их обитания</t>
  </si>
  <si>
    <t xml:space="preserve">      Социальное обеспечение населения</t>
  </si>
  <si>
    <t xml:space="preserve">      Другие вопросы в области социальной политики</t>
  </si>
  <si>
    <t>903</t>
  </si>
  <si>
    <t xml:space="preserve">      Дорожное хозяйство (дорожные фонды)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</si>
  <si>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</si>
  <si>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</si>
  <si>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</si>
  <si>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</si>
  <si>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 xml:space="preserve">      Культура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</si>
  <si>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</si>
  <si>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</si>
  <si>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</si>
  <si>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</si>
  <si>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</si>
  <si>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</si>
  <si>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</si>
  <si>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</si>
  <si>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</si>
  <si>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</si>
  <si>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</si>
  <si>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Бюджетные кредиты от других бюджетов бюджетной системы Российской Федерации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</si>
  <si>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</si>
  <si>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</si>
  <si>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</si>
  <si>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</si>
  <si>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</si>
  <si>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</si>
  <si>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</si>
  <si>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</si>
  <si>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</si>
  <si>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</si>
  <si>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</si>
  <si>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</si>
  <si>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</si>
  <si>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</si>
  <si>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</si>
  <si>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</si>
  <si>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</si>
  <si>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</si>
  <si>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</si>
  <si>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</si>
  <si>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</si>
  <si>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</si>
  <si>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250</t>
  </si>
  <si>
    <t>05</t>
  </si>
  <si>
    <t>НАЛОГИ НА СОВОКУПНЫЙ ДОХОД</t>
  </si>
  <si>
    <t xml:space="preserve">Налог, взимаемый в связи с применением упрощенной системы налогообложения
</t>
  </si>
  <si>
    <t>1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</si>
  <si>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</si>
  <si>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</si>
  <si>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</si>
  <si>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</si>
  <si>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</si>
  <si>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</si>
  <si>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</si>
  <si>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</si>
  <si>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</si>
  <si>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</si>
  <si>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</si>
  <si>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</si>
  <si>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</si>
  <si>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</si>
  <si>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</si>
  <si>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</si>
  <si>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</si>
  <si>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</si>
  <si>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</si>
  <si>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</si>
  <si>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</si>
  <si>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</si>
  <si>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</si>
  <si>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</si>
  <si>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</si>
  <si>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</si>
  <si>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</si>
  <si>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</si>
  <si>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</si>
  <si>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</si>
  <si>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</si>
  <si>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</si>
  <si>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</si>
  <si>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</si>
  <si>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</si>
  <si>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</si>
  <si>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</si>
  <si>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</si>
  <si>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</si>
  <si>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</si>
  <si>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</si>
  <si>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</si>
  <si>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</si>
  <si>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</si>
  <si>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</si>
  <si>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</si>
  <si>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</si>
  <si>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</si>
  <si>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</si>
  <si>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</si>
  <si>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</si>
  <si>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</si>
  <si>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</si>
  <si>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</si>
  <si>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</si>
  <si>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</si>
  <si>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</si>
  <si>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</si>
  <si>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</si>
  <si>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</si>
  <si>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</si>
  <si>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</si>
  <si>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</si>
  <si>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</si>
  <si>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</si>
  <si>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</si>
  <si>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</si>
  <si>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</si>
  <si>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</si>
  <si>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06401S5600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</si>
  <si>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</si>
  <si>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</si>
  <si>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к постановлению администрации </t>
  </si>
  <si>
    <t xml:space="preserve">Городского округа Верхняя Тура </t>
  </si>
  <si>
    <t>Утверждено, рублей</t>
  </si>
  <si>
    <t>0330000000</t>
  </si>
  <si>
    <t xml:space="preserve">Утверждено, рублей </t>
  </si>
  <si>
    <t>ИТОГО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</si>
  <si>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</si>
  <si>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</si>
  <si>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</si>
  <si>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</si>
  <si>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</si>
  <si>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</si>
  <si>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</si>
  <si>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</si>
  <si>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</si>
  <si>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</si>
  <si>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</si>
  <si>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</si>
  <si>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</si>
  <si>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</si>
  <si>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</si>
  <si>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</si>
  <si>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</si>
  <si>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</si>
  <si>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</si>
  <si>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</si>
  <si>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</si>
  <si>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</si>
  <si>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</si>
  <si>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</si>
  <si>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</si>
  <si>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</si>
  <si>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        Организация предупреждения и ликвидации последствий ЧС, гражданская оборона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</si>
  <si>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</si>
  <si>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Обеспечение пожарной безопасности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</si>
  <si>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</si>
  <si>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</si>
  <si>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</si>
  <si>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</si>
  <si>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  Сельское хозяйство и рыболовство</t>
  </si>
  <si>
    <t xml:space="preserve">        Связь и информатика</t>
  </si>
  <si>
    <t xml:space="preserve">              Мероприятия в области информатизации Городского округа Верхняя Тура</t>
  </si>
  <si>
    <t xml:space="preserve">        Другие вопросы в области национальной экономики</t>
  </si>
  <si>
    <t xml:space="preserve">              Повышение квалификации специалистов в сфере защиты прав потребителей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</si>
  <si>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</si>
  <si>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</si>
  <si>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</si>
  <si>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  Мероприятия в области учета недвижимости на территории Городского округа Верхняя Тура</t>
  </si>
  <si>
    <t xml:space="preserve">        Жилищное хозяйство</t>
  </si>
  <si>
    <t xml:space="preserve">              Капитальный ремонт общего имущества муниципального жилого фонда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</si>
  <si>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</si>
  <si>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</si>
  <si>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</si>
  <si>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    Подпрограмма «Развитие и модернизация систем коммунальной инфраструктуры в Городском округе Верхняя Тура»</t>
  </si>
  <si>
    <t xml:space="preserve">              Капитальный (текущий) ремонт и иные мероприятия в части содержания объектов теплоснабжения</t>
  </si>
  <si>
    <t xml:space="preserve">              Капитальный (текущий) ремонт и иные мероприятия в части содержания объектов водоснабжения, водоотведения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</si>
  <si>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</si>
  <si>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</si>
  <si>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</si>
  <si>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</si>
  <si>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</si>
  <si>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</si>
  <si>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</si>
  <si>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</si>
  <si>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</si>
  <si>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  Публичные нормативные социальные выплаты гражданам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</si>
  <si>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</si>
  <si>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</si>
  <si>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</si>
  <si>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Дорожное хозяйство (дорожные фонды)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</si>
  <si>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</si>
  <si>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</si>
  <si>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</si>
  <si>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</si>
  <si>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</si>
  <si>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</si>
  <si>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</si>
  <si>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</si>
  <si>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</si>
  <si>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</si>
  <si>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</si>
  <si>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</si>
  <si>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    Дошкольное образование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</si>
  <si>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</si>
  <si>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</si>
  <si>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</si>
  <si>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</si>
  <si>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</si>
  <si>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</si>
  <si>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</si>
  <si>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</si>
  <si>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</si>
  <si>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</si>
  <si>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</si>
  <si>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</si>
  <si>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</si>
  <si>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</si>
  <si>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</si>
  <si>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</si>
  <si>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</si>
  <si>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</si>
  <si>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        Подпрограмма "Патриотическое воспитание молодых граждан в Городском округе Верхняя Тура"</t>
  </si>
  <si>
    <t xml:space="preserve">              Организация деятельности учреждений дополнительного образования по военно-патриотическому воспитанию</t>
  </si>
  <si>
    <t xml:space="preserve">  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</si>
  <si>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  Подпрограмма "Развитие потенциала молодежи Городского округа Верхняя Тура"</t>
  </si>
  <si>
    <t xml:space="preserve">              Организация движения трудовых отрядов</t>
  </si>
  <si>
    <t xml:space="preserve">  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</si>
  <si>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</si>
  <si>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</si>
  <si>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</si>
  <si>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</si>
  <si>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</si>
  <si>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</si>
  <si>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Подпрограмма "Обеспечение жильем молодых семей"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</si>
  <si>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</si>
  <si>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</si>
  <si>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</si>
  <si>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</si>
  <si>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</si>
  <si>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</si>
  <si>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</si>
  <si>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</si>
  <si>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</si>
  <si>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</si>
  <si>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</si>
  <si>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«Развитие и модернизация систем коммунальной инфраструктуры в Городском округе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</si>
  <si>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</si>
  <si>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</si>
  <si>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</si>
  <si>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</si>
  <si>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</si>
  <si>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</si>
  <si>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</si>
  <si>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</si>
  <si>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</si>
  <si>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</si>
  <si>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</si>
  <si>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</si>
  <si>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"Патриотическое воспитание молодых граждан в Городском округе Верхняя Тура"</t>
  </si>
  <si>
    <t xml:space="preserve">      Подпрограмма "Обеспечение жильем молодых семей"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</si>
  <si>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</si>
  <si>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</si>
  <si>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</si>
  <si>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</si>
  <si>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</si>
  <si>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</si>
  <si>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2</t>
  </si>
  <si>
    <t>Приложение 4</t>
  </si>
  <si>
    <t>Приложение 5</t>
  </si>
  <si>
    <t>Сумма, рублей</t>
  </si>
  <si>
    <t>10</t>
  </si>
  <si>
    <t>15</t>
  </si>
  <si>
    <t>20</t>
  </si>
  <si>
    <t>29</t>
  </si>
  <si>
    <t>30</t>
  </si>
  <si>
    <t>35</t>
  </si>
  <si>
    <t>118</t>
  </si>
  <si>
    <t>39</t>
  </si>
  <si>
    <t>01Г0281160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</si>
  <si>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</si>
  <si>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</si>
  <si>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</si>
  <si>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</si>
  <si>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</si>
  <si>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</si>
  <si>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</si>
  <si>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      Межевание земельных участков под автомобильные дороги</t>
  </si>
  <si>
    <t xml:space="preserve">        Другие вопросы в области средств массовой информации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</si>
  <si>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</si>
  <si>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</si>
  <si>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</si>
  <si>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Прочие доходы от компенсации затрат бюджетов городских округов</t>
  </si>
  <si>
    <t>40</t>
  </si>
  <si>
    <t>Иные межбюджетные трансферты</t>
  </si>
  <si>
    <t>49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</si>
  <si>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</si>
  <si>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</si>
  <si>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</si>
  <si>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19</t>
  </si>
  <si>
    <t>60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</si>
  <si>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</si>
  <si>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</si>
  <si>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 xml:space="preserve">Государственная пошлина по делам, рассматриваемым в судах общей юрисдикции, мировыми судьями
</t>
  </si>
  <si>
    <t>25</t>
  </si>
  <si>
    <t>555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</si>
  <si>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</si>
  <si>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</si>
  <si>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Прочие доходы от компенсации затрат государства</t>
  </si>
  <si>
    <t>0406</t>
  </si>
  <si>
    <t xml:space="preserve">      Водное хозяйство</t>
  </si>
  <si>
    <t>01Н0000000</t>
  </si>
  <si>
    <t>01Н0181340</t>
  </si>
  <si>
    <t>0408</t>
  </si>
  <si>
    <t xml:space="preserve">      Транспорт</t>
  </si>
  <si>
    <t>7000070160</t>
  </si>
  <si>
    <t>01Д0581310</t>
  </si>
  <si>
    <t>0380000000</t>
  </si>
  <si>
    <t>1300000000</t>
  </si>
  <si>
    <t>1300283250</t>
  </si>
  <si>
    <t>1300383290</t>
  </si>
  <si>
    <t>0840488240</t>
  </si>
  <si>
    <t>0620645200</t>
  </si>
  <si>
    <t>03905R4620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</si>
  <si>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</si>
  <si>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</si>
  <si>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</si>
  <si>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</si>
  <si>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</si>
  <si>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</si>
  <si>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</si>
  <si>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  Субсидии перевозчикам, обслуживающим социально значимый автобусный маршрут</t>
  </si>
  <si>
    <t xml:space="preserve">            Подпрограмма "Улучшение жилищных условий граждан, проживающих на территории Городского округа Верхняя Тура"</t>
  </si>
  <si>
    <t xml:space="preserve">            Подпрограмма «Газификация Городского округа Верхняя Тура»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</si>
  <si>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</si>
  <si>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</si>
  <si>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</si>
  <si>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</si>
  <si>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</si>
  <si>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</si>
  <si>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</si>
  <si>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</si>
  <si>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"Улучшение жилищных условий граждан, проживающих на территории Городского округа Верхняя Тура"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</si>
  <si>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</si>
  <si>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</si>
  <si>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077</t>
  </si>
  <si>
    <t>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</si>
  <si>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</si>
  <si>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</si>
  <si>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</si>
  <si>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</si>
  <si>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ОБЩЕГОСУДАРСТВЕННЫЕ ВОПРОСЫ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</si>
  <si>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</si>
  <si>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</si>
  <si>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</si>
  <si>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</si>
  <si>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0140181050</t>
  </si>
  <si>
    <t>0140281060</t>
  </si>
  <si>
    <t>0160200000</t>
  </si>
  <si>
    <t xml:space="preserve">    НАЦИОНАЛЬНАЯ ЭКОНОМИКА</t>
  </si>
  <si>
    <t>0350783340</t>
  </si>
  <si>
    <t xml:space="preserve">    ЖИЛИЩНО-КОММУНАЛЬНОЕ ХОЗЯЙСТВО</t>
  </si>
  <si>
    <t>130F255550</t>
  </si>
  <si>
    <t xml:space="preserve">    ОХРАНА ОКРУЖАЮЩЕЙ СРЕДЫ</t>
  </si>
  <si>
    <t xml:space="preserve">    ОБРАЗОВАНИЕ</t>
  </si>
  <si>
    <t>0620386080</t>
  </si>
  <si>
    <t>0620745500</t>
  </si>
  <si>
    <t>0850388210</t>
  </si>
  <si>
    <t xml:space="preserve">    КУЛЬТУРА, КИНЕМАТОГРАФИЯ</t>
  </si>
  <si>
    <t xml:space="preserve">    СОЦИАЛЬНАЯ ПОЛИТИКА</t>
  </si>
  <si>
    <t>08601L4970</t>
  </si>
  <si>
    <t xml:space="preserve">    ФИЗИЧЕСКАЯ КУЛЬТУРА И СПОРТ</t>
  </si>
  <si>
    <t xml:space="preserve">    СРЕДСТВА МАССОВОЙ ИНФОРМАЦИИ</t>
  </si>
  <si>
    <t xml:space="preserve">      ОБЩЕГОСУДАРСТВЕННЫЕ ВОПРОСЫ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</si>
  <si>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</si>
  <si>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Подпрограмма "Совершенствование муниципального управления на территории Городского округа Верхняя Тура"</t>
  </si>
  <si>
    <t xml:space="preserve">      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</si>
  <si>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          Расходы на выплаты персоналу казенных учреждений</t>
  </si>
  <si>
    <t xml:space="preserve">      НАЦИОНАЛЬНАЯ ОБОРОНА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</si>
  <si>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</si>
  <si>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</si>
  <si>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</si>
  <si>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</si>
  <si>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</si>
  <si>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</si>
  <si>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НАЦИОНАЛЬНАЯ ЭКОНОМИКА</t>
  </si>
  <si>
    <t xml:space="preserve">            Подпрограмма "Информатизация Городского округа Верхняя Тура"</t>
  </si>
  <si>
    <t xml:space="preserve">            Подпрограмма "Поддержка и развитие малого и среднего предпринимательства в Городском округе Верхняя Тура"</t>
  </si>
  <si>
    <t xml:space="preserve">            Подпрограмма "Защита прав потребителей на территории Городского округа Верхняя Тура"</t>
  </si>
  <si>
    <t xml:space="preserve">            Подпрограмма "Разработка документации по планировке территории Городского округа Верхняя Тура"</t>
  </si>
  <si>
    <t xml:space="preserve">            Подпрограмма "Создание системы учета недвижимости на территории Городского округа Верхняя Тура"</t>
  </si>
  <si>
    <t xml:space="preserve">      ЖИЛИЩНО-КОММУНАЛЬНОЕ ХОЗЯЙСТВО</t>
  </si>
  <si>
    <t xml:space="preserve">      ОХРАНА ОКРУЖАЮЩЕЙ СРЕДЫ</t>
  </si>
  <si>
    <t xml:space="preserve">      СОЦИАЛЬНАЯ ПОЛИТИКА</t>
  </si>
  <si>
    <t xml:space="preserve">      СРЕДСТВА МАССОВОЙ ИНФОРМАЦИИ</t>
  </si>
  <si>
    <t xml:space="preserve">              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</t>
  </si>
  <si>
    <t xml:space="preserve">            Подпрограмма "Восстановление, развитие и содержание объектов внешнего благоустройства в Городском округе Верхняя Тура"</t>
  </si>
  <si>
    <t xml:space="preserve">              Формирование современной городской среды в целях реализации национального проекта "Жилье и городская среда"</t>
  </si>
  <si>
    <t xml:space="preserve">      ОБРАЗОВАНИЕ</t>
  </si>
  <si>
    <t xml:space="preserve">              Осуществление мероприятий по организации питания в муниципальных общеобразовательных организациях за счет средств местного бюджета</t>
  </si>
  <si>
    <t xml:space="preserve">  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</si>
  <si>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              Реализация мероприятий по патриотическому воспитанию  граждан на территории Городского округа Верхняя Тура</t>
  </si>
  <si>
    <t xml:space="preserve">      КУЛЬТУРА, КИНЕМАТОГРАФИЯ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</si>
  <si>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</si>
  <si>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 xml:space="preserve">      ФИЗИЧЕСКАЯ КУЛЬТУРА И СПОРТ</t>
  </si>
  <si>
    <t xml:space="preserve">      Подпрограмма "Совершенствование муниципального управления на территории Городского округа Верхняя Тура"</t>
  </si>
  <si>
    <t xml:space="preserve">      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Тура"</t>
  </si>
  <si>
    <t xml:space="preserve">      Подпрограмма "Защита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</si>
  <si>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"Поддержка и развитие малого и среднего предпринимательства в Городском округе Верхняя Тура"</t>
  </si>
  <si>
    <t xml:space="preserve">      Подпрограмма "Защита прав потребителей на территории Городского округа Верхняя Тура"</t>
  </si>
  <si>
    <t xml:space="preserve">      Подпрограмма "Разработка документации по планировке территории Городского округа Верхняя Тура"</t>
  </si>
  <si>
    <t xml:space="preserve">      Подпрограмма "Информатизация Городского округа Верхняя Тура"</t>
  </si>
  <si>
    <t xml:space="preserve">      Подпрограмма "Создание системы учета недвижимости на территории Городского округа Верхняя Тура"</t>
  </si>
  <si>
    <t xml:space="preserve">      Подпрограмма "Восстановление, развитие и содержание объектов внешнего благоустройства в Городском округе Верхняя Тура"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</si>
  <si>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</si>
  <si>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</si>
  <si>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</si>
  <si>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</si>
  <si>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</si>
  <si>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</si>
  <si>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</si>
  <si>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</si>
  <si>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</si>
  <si>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</si>
  <si>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034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</si>
  <si>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городских округов и созданных ими учреждений и не являющихся памятниками истории, культуры и градостроительства муниципальной формы собственности)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</si>
  <si>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</si>
  <si>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</si>
  <si>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</si>
  <si>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002</t>
  </si>
  <si>
    <t>Дотации бюджетам городских округов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</si>
  <si>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</si>
  <si>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</si>
  <si>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на реализацию проектов капитального строительства муниципального значения по развитию газификации</t>
  </si>
  <si>
    <t>Субсидии на строительство и реконструкцию систем и (или) объектов коммунальной инфраструктуры муниципальных образований</t>
  </si>
  <si>
    <t>Строительство и реконструкция  автомобильных дорог общего пользования местного значения</t>
  </si>
  <si>
    <t>016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</si>
  <si>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</si>
  <si>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</si>
  <si>
    <t>243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</si>
  <si>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</si>
  <si>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</si>
  <si>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497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</si>
  <si>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</si>
  <si>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</si>
  <si>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</si>
  <si>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</si>
  <si>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</si>
  <si>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</si>
  <si>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Субсидии на реализацию муниципальных программ по энергосбережению и повышению энергетической эффективности</t>
  </si>
  <si>
    <t>Субсидии на проведение комплексных кадастровых работ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</si>
  <si>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</si>
  <si>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469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</si>
  <si>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</si>
  <si>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</si>
  <si>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Межбюджетные трансферты на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</si>
  <si>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Единый сельскохозяйственный налог
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</si>
  <si>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</si>
  <si>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</si>
  <si>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</si>
  <si>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</si>
  <si>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</si>
  <si>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044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</si>
  <si>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</si>
  <si>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к решению Думы </t>
  </si>
  <si>
    <t>000 01 03 00 00 00 0000 000</t>
  </si>
  <si>
    <t>Получение  кредитов  от других бюджетов бюджетной системы Российской Федерации бюджетами городских округов в валюте  Российской Федерации</t>
  </si>
  <si>
    <t>919 01 03 01 00 04 0000 710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</si>
  <si>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</si>
  <si>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</si>
  <si>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</si>
  <si>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000 01 05 00 00 00 0000 000</t>
  </si>
  <si>
    <t>Увеличение прочих остатков денежных средств бюджетов городских округов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</si>
  <si>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</si>
  <si>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</si>
  <si>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</si>
  <si>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Итого источников внутреннего финансирования дефицита бюджета</t>
  </si>
  <si>
    <t>830</t>
  </si>
  <si>
    <t>0140381350</t>
  </si>
  <si>
    <t>01Н02L0160</t>
  </si>
  <si>
    <t>0350744100</t>
  </si>
  <si>
    <t>03507S4100</t>
  </si>
  <si>
    <t>0350883350</t>
  </si>
  <si>
    <t>0170181070</t>
  </si>
  <si>
    <t>0190243700</t>
  </si>
  <si>
    <t>01902S3700</t>
  </si>
  <si>
    <t>01И0581380</t>
  </si>
  <si>
    <t>0330242200</t>
  </si>
  <si>
    <t>0330283060</t>
  </si>
  <si>
    <t>033G552430</t>
  </si>
  <si>
    <t>0380242300</t>
  </si>
  <si>
    <t>03802S2300</t>
  </si>
  <si>
    <t>0380483360</t>
  </si>
  <si>
    <t>03Б0000000</t>
  </si>
  <si>
    <t>03Б0242200</t>
  </si>
  <si>
    <t>03Б0283240</t>
  </si>
  <si>
    <t>03Б02S2200</t>
  </si>
  <si>
    <t>01Д0481270</t>
  </si>
  <si>
    <t>01К0000000</t>
  </si>
  <si>
    <t>01К0242Б00</t>
  </si>
  <si>
    <t>01К02S2Б00</t>
  </si>
  <si>
    <t>01К0481390</t>
  </si>
  <si>
    <t>0320000000</t>
  </si>
  <si>
    <t>0320240700</t>
  </si>
  <si>
    <t>0320283370</t>
  </si>
  <si>
    <t>0650386070</t>
  </si>
  <si>
    <t>08Я0000000</t>
  </si>
  <si>
    <t>08Я0088270</t>
  </si>
  <si>
    <t>03Г0000000</t>
  </si>
  <si>
    <t>081A1S6700</t>
  </si>
  <si>
    <t>01Я0000000</t>
  </si>
  <si>
    <t>01Я0281100</t>
  </si>
  <si>
    <t>01Я0581320</t>
  </si>
  <si>
    <t>01Я0181090</t>
  </si>
  <si>
    <t>1102</t>
  </si>
  <si>
    <t xml:space="preserve">      Массовый спорт</t>
  </si>
  <si>
    <t>0340000000</t>
  </si>
  <si>
    <t>0340183070</t>
  </si>
  <si>
    <t xml:space="preserve">                Исполнение судебных актов</t>
  </si>
  <si>
    <t xml:space="preserve">      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</si>
  <si>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        Мероприятия по созданию противопожарных источников водоснабжения</t>
  </si>
  <si>
    <t xml:space="preserve">             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</si>
  <si>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              Капитальный ремонт гидротехнических сооружений, находящихся в собственности Городского округа Верхняя Тура</t>
  </si>
  <si>
    <t xml:space="preserve">             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</si>
  <si>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              Развитие системы поддержки малого и среднего предпринимательства на территории Городского округа Верхняя Тура</t>
  </si>
  <si>
    <t xml:space="preserve">              Проведение комплексных кадастровых работ</t>
  </si>
  <si>
    <t xml:space="preserve">              Приобретение имущественного комплекса газовой котельной</t>
  </si>
  <si>
    <t xml:space="preserve">              Строительство водозаборных сооружений и сетей водоснабжения в г. Верхняя Тура Свердловской области</t>
  </si>
  <si>
    <t xml:space="preserve">              Строительство водозаборных сооружений и сетей водоснабжения в г. Верхняя Тура</t>
  </si>
  <si>
    <t xml:space="preserve">              Реализация проектов капитального строительства муниципального значения по развитию газификации (строительство распределительного газопровода микрорайона "Рига" в городском округе Верхняя Тура)</t>
  </si>
  <si>
    <t xml:space="preserve">             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</si>
  <si>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            Подпрограмма "Комплексная модернизация централизованной системы водоотведения ГО Верхняя Тура"</t>
  </si>
  <si>
    <t xml:space="preserve">             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</si>
  <si>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 xml:space="preserve">              Строительство объекта "Станция биологической очистки хозбытовых сточных вод централизованной системы водоотведения ГО Верхняя Тура Свердловской области"</t>
  </si>
  <si>
    <t xml:space="preserve">              Снос аварийного ветхого жилья</t>
  </si>
  <si>
    <t xml:space="preserve">            Подпрограмма «Энергосбережение и повышение энергетической эффективности в Городском округе Верхняя Тура»</t>
  </si>
  <si>
    <t xml:space="preserve">              Мероприятия по энергосбережению и повышению энергетической эффективности линии уличного освещения Северо-Западной части городского округа Верхняя Тура</t>
  </si>
  <si>
    <t xml:space="preserve">              Мероприятия по энергосбережению и повышению энергетической эффективности линии уличного освещения городского округа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</si>
  <si>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2018-2024 годы"</t>
  </si>
  <si>
    <t xml:space="preserve">            Подпрограмма "Чистая среда"</t>
  </si>
  <si>
    <t xml:space="preserve">              Разработка проектно-изыскательных работ по объекту "Рекультивация полигона твердых бытовых отходов в г. Верхняя Тура"</t>
  </si>
  <si>
    <t xml:space="preserve">          Муниципальная программа "Развитие системы образования в Городском округе Верхняя Тура до 2022 года"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</si>
  <si>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</si>
  <si>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</si>
  <si>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</si>
  <si>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      Подпрограмма "Профилактика ВИЧ-инфекции в Городском округе Верхняя Тура"</t>
  </si>
  <si>
    <t xml:space="preserve">            Подпрограмма "Строительство зданий культуры и искусства"</t>
  </si>
  <si>
    <t xml:space="preserve">             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</si>
  <si>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 xml:space="preserve">        Массовый спорт</t>
  </si>
  <si>
    <t xml:space="preserve">            Подпрограмма "Строительство физкультурно-оздоровительных объектов на территории Городского округа Верхняя Тура"</t>
  </si>
  <si>
    <t xml:space="preserve">              Разработка проектно-сметной документации "Строительство физкультурно-оздоровительного комплекса в Городском округе Верхняя Тура"</t>
  </si>
  <si>
    <t xml:space="preserve">              Реализация мероприятий по поэтапному внедрению Всероссийского физкультурно-спортивного комплекса "Готов к труду и обороне"</t>
  </si>
  <si>
    <t xml:space="preserve">      Подпрограмма «Энергосбережение и повышение энергетической эффективности в Городском округе Верхняя Тура»</t>
  </si>
  <si>
    <t xml:space="preserve">      Подпрограмма "Реконструкция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Тура"</t>
  </si>
  <si>
    <t xml:space="preserve">      Подпрограмма "Чистая среда"</t>
  </si>
  <si>
    <t xml:space="preserve">      Подпрограмма "Строительство физкультурно-оздоровительных объектов на территории Городского округа Верхняя Тура"</t>
  </si>
  <si>
    <t xml:space="preserve">      Подпрограмма "Комплексная модернизация централизованной системы водоотведения ГО Верхняя Тура"</t>
  </si>
  <si>
    <t xml:space="preserve">      Подпрограмма "Строительство зданий культуры и искусства"</t>
  </si>
  <si>
    <t xml:space="preserve">    Муниципальная программа "Развитие системы образования в Городском округе Верхняя Тура до 2022 года"</t>
  </si>
  <si>
    <t xml:space="preserve">    Муниципальная программа "Развитие культуры, физической культуры, спорта и молодежной политики в Городском округе Верхняя Тура до 2022 года"</t>
  </si>
  <si>
    <t xml:space="preserve">      Подпрограмма "Профилактика распространения наркомании, алкоголизма, токсикомании и правонарушений в Городском округе Верхняя Тура"</t>
  </si>
  <si>
    <t xml:space="preserve">      Подпрограмма "Профилактика ВИЧ-инфекции в Городском округе Верхняя Тура"</t>
  </si>
  <si>
    <t xml:space="preserve">    Муниципальная программа "Формирование современной городской среды на территории Городского округа Верхняя Тура на 2018-2024 годы"</t>
  </si>
  <si>
    <t>16</t>
  </si>
  <si>
    <t>ШТРАФЫ, САНКЦИИ, ВОЗМЕЩЕНИЕ УЩЕРБА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</si>
  <si>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</si>
  <si>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Платежи, уплачиваемые в целях возмещения вреда, причиняемого автомобильным дорогам</t>
  </si>
  <si>
    <t>140</t>
  </si>
  <si>
    <t>Платежи, уплачиваемые в целях возмещения вреда</t>
  </si>
  <si>
    <t>Субсидии на реализацию проектов по приоритетным направлениям работы с молодежью на территории Свердловской области</t>
  </si>
  <si>
    <t>Субсидии на оснащение кинотеатров необходимым оборудованием для осуществления кинопоказов с подготовленным субтитрированием и тифлокомментированием</t>
  </si>
  <si>
    <t>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</si>
  <si>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на организацию военно-патриотического воспитания и допризывной подготовки молодых граждан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</si>
  <si>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</si>
  <si>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</si>
  <si>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</si>
  <si>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</si>
  <si>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</si>
  <si>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 xml:space="preserve">Доходы бюджетов городских округов от возврата бюджетными учреждениями остатков субсидий прошлых лет
</t>
  </si>
  <si>
    <t>7000040700</t>
  </si>
  <si>
    <t xml:space="preserve">              Резервный фонд Правительства Свердловской области</t>
  </si>
  <si>
    <t>7000040900</t>
  </si>
  <si>
    <t xml:space="preserve">      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</si>
  <si>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0310000000</t>
  </si>
  <si>
    <t xml:space="preserve">            Подпрограмма "Строительство зданий образовательных организаций"</t>
  </si>
  <si>
    <t>0310183010</t>
  </si>
  <si>
    <t xml:space="preserve">              Разработка проектно-сметной документации  по привязке  общеобразовательной школы на 350 учащихся, прошедшего государственную экспертизу</t>
  </si>
  <si>
    <t>0630146600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</si>
  <si>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</si>
  <si>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0840548П00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</si>
  <si>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регионального бюджета</t>
  </si>
  <si>
    <t>08405S8П00</t>
  </si>
  <si>
    <t xml:space="preserve">              Реализация проектов по приоритетным направлениям работы с молодежью на территории городского округа Верхняя Тура за счет средств местного бюджета</t>
  </si>
  <si>
    <t>0850648700</t>
  </si>
  <si>
    <t xml:space="preserve">              Организация военно-патриотического воспитания и допризывной подготовки молодых граждан за счет средств регионального бюджета</t>
  </si>
  <si>
    <t>08506S8700</t>
  </si>
  <si>
    <t xml:space="preserve">              Организация военно-патриотического воспитания и допризывной подготовки молодых граждан за счет средств местного бюджета</t>
  </si>
  <si>
    <t>03Г0183270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</si>
  <si>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</si>
  <si>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>081A146700</t>
  </si>
  <si>
    <t>082P548Г00</t>
  </si>
  <si>
    <t>082P5S8Г00</t>
  </si>
  <si>
    <t xml:space="preserve">      Подпрограмма "Строительство зданий образовательных организаций"</t>
  </si>
  <si>
    <t>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</si>
  <si>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Межбюджетные трансферты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</si>
  <si>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</si>
  <si>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 xml:space="preserve">Межбюджетные трансферты  на строительство, реконструкцию, капитальный ремонт, ремонт автомобильных дорог общего пользования местного значения </t>
  </si>
  <si>
    <t xml:space="preserve">      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</si>
  <si>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  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</si>
  <si>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0350844600</t>
  </si>
  <si>
    <t xml:space="preserve">              Реконструкция автомобильной дороги по улице Карла Либкнехта в Городском округе Верхняя Тура Свердловской области</t>
  </si>
  <si>
    <t>03508S4600</t>
  </si>
  <si>
    <t>01ДF367483</t>
  </si>
  <si>
    <t xml:space="preserve">              Переселение граждан из аварийного жилищного фонда (за счет средств, поступивших от государственной корпорации - Фонда содействия реформированию жилищно-коммунального хозяйства)</t>
  </si>
  <si>
    <t>01ДF367484</t>
  </si>
  <si>
    <t xml:space="preserve">              Переселение граждан из аварийного жилищного фонда (за счет средств областного бюджета)</t>
  </si>
  <si>
    <t>01ДF36748S</t>
  </si>
  <si>
    <t xml:space="preserve">              Переселение граждан из аварийного жилищного фонда (за счет средств местного бюджета)</t>
  </si>
  <si>
    <t>0380383330</t>
  </si>
  <si>
    <t xml:space="preserve">             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обл.)</t>
  </si>
  <si>
    <t>06208L3030</t>
  </si>
  <si>
    <t xml:space="preserve">              Ежемесячное денежное вознаграждение за классное руководство педагогическим работникам общеобразовательных организаций</t>
  </si>
  <si>
    <t>06209L3040</t>
  </si>
  <si>
    <t xml:space="preserve">              Организация бесплатного горячего питания обучающихся, получающих начальное общее образование в муниципальных организациях, расположенных на территории Свердловской области</t>
  </si>
  <si>
    <t>7000046К00</t>
  </si>
  <si>
    <t xml:space="preserve">  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</si>
  <si>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1004</t>
  </si>
  <si>
    <t xml:space="preserve">        Охрана семьи и детства</t>
  </si>
  <si>
    <t>0820588350</t>
  </si>
  <si>
    <t>0820788370</t>
  </si>
  <si>
    <t xml:space="preserve">              Укрепление материально-технической базы учреждений в сфере физической культуры и спорта</t>
  </si>
  <si>
    <t xml:space="preserve">    финансовый отдел администрации Городского округа Верхняя Тура</t>
  </si>
  <si>
    <t xml:space="preserve">      Охрана семьи и детства</t>
  </si>
  <si>
    <t xml:space="preserve">    Муниципальная программа "Повышение эффективности деятельности органов местного самоуправления Городского округа Верхняя Тура до 2024 года"</t>
  </si>
  <si>
    <t xml:space="preserve">    Муниципальная программа "Строительство, развитие и содержание объектов городского и дорожного хозяйства Городского округа Верхняя Тура до 2024 года"</t>
  </si>
  <si>
    <t>45</t>
  </si>
  <si>
    <t>303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</si>
  <si>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</si>
  <si>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</si>
  <si>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304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</si>
  <si>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</si>
  <si>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</si>
  <si>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</si>
  <si>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</si>
  <si>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</si>
  <si>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</si>
  <si>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190</t>
  </si>
  <si>
    <t>194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</si>
  <si>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</si>
  <si>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</si>
  <si>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</si>
  <si>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</si>
  <si>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123</t>
  </si>
  <si>
    <t>0041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</si>
  <si>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</si>
  <si>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</si>
  <si>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 Платежи в целях возмещения причененного ущерба (убытков)</t>
  </si>
  <si>
    <t>-</t>
  </si>
  <si>
    <t xml:space="preserve">    Исполнение доходной части бюджета Городского округа Верхняя Тура за 2020 год</t>
  </si>
  <si>
    <t>к решению Думы</t>
  </si>
  <si>
    <t>299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</si>
  <si>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</si>
  <si>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</si>
  <si>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302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</si>
  <si>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</si>
  <si>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</si>
  <si>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Резервный фонд Правительства Свердловской области (межбюджетные трансферты на приобретение боксерской экипировки для Верхнетуринское муниципальное бюджетное образовательное учреждение дополнительного образования детей "Детско-юношеская спортивная школа" )</t>
  </si>
  <si>
    <t>Резервный фонд Правительства свердловской области (межбюджетные трансферты на возмещение расходов управляющих организаций на приобретение дезинфицирующих средств)</t>
  </si>
  <si>
    <t>050</t>
  </si>
  <si>
    <t xml:space="preserve">Минимальный налог, зачисляемый в бюджеты субъектов Российской Федерации  (за налоговые периоды, истекшие до 1 января 2016 года)
</t>
  </si>
  <si>
    <t>019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</si>
  <si>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</si>
  <si>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</si>
  <si>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</si>
  <si>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Приложение № 3</t>
  </si>
  <si>
    <t xml:space="preserve">Исполнение расходов бюджета Городского округа Верхняя Тура  </t>
  </si>
  <si>
    <t>Но-мер стро-ки</t>
  </si>
  <si>
    <t>Код
раздела,
подраз-
дела</t>
  </si>
  <si>
    <t xml:space="preserve">  по разделам и подразделам классификации расходов бюджета за  2020 год</t>
  </si>
  <si>
    <t>Исполнение ведомственной структуры расходов местного бюджета за 2020 год</t>
  </si>
  <si>
    <t xml:space="preserve">              Реконструкция автомобильной дороги по улице Карла Либкнехта в Городском округе Верхняя Тура Свердловской области за счет средств местного бюджета</t>
  </si>
  <si>
    <t>0380283130</t>
  </si>
  <si>
    <t xml:space="preserve">              Строительство распределительного газопровода микрорайона "Рига" в городском округе Верхняя Тура</t>
  </si>
  <si>
    <t>Исполнение источников финансирования дефицита местного бюджета за 2020 год</t>
  </si>
  <si>
    <t>Исполнение  бюджетных ассигнований на реализацию муниципальных программ Городского округа Верхняя Тура за 2020 год</t>
  </si>
  <si>
    <t>от 27 мая 2021г.  № 38</t>
  </si>
  <si>
    <t>Приложение 6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</si>
</sst>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#,##0.00_ ;\-#,##0.00\ "/>
    <numFmt numFmtId="167" formatCode="#,##0.00\ _₽"/>
    <numFmt numFmtId="168" formatCode="#,##0.0\ _₽;\-#,##0.0\ _₽"/>
    <numFmt numFmtId="169" formatCode="0.0"/>
  </numFmts>
  <fonts count="8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b/>
      <sz val="8"/>
      <name val="Liberation Serif"/>
      <family val="1"/>
      <charset val="204"/>
    </font>
    <font>
      <b/>
      <sz val="9"/>
      <name val="Liberation Serif"/>
      <family val="1"/>
      <charset val="204"/>
    </font>
    <font>
      <sz val="8"/>
      <name val="Liberation Serif"/>
      <family val="1"/>
      <charset val="204"/>
    </font>
    <font>
      <sz val="9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7"/>
      <name val="Liberation Serif"/>
      <family val="1"/>
      <charset val="204"/>
    </font>
    <font>
      <b/>
      <sz val="12"/>
      <color indexed="8"/>
      <name val="Liberation Serif"/>
      <family val="1"/>
      <charset val="204"/>
    </font>
    <font>
      <sz val="12"/>
      <name val="Liberation Serif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782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2" borderId="0" applyNumberFormat="0" applyBorder="0" applyAlignment="0" applyProtection="0"/>
    <xf numFmtId="0" fontId="26" fillId="44" borderId="0" applyNumberFormat="0" applyBorder="0" applyAlignment="0" applyProtection="0"/>
    <xf numFmtId="0" fontId="26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36" borderId="0" applyNumberFormat="0" applyBorder="0" applyAlignment="0" applyProtection="0"/>
    <xf numFmtId="0" fontId="26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38" borderId="0" applyNumberFormat="0" applyBorder="0" applyAlignment="0" applyProtection="0"/>
    <xf numFmtId="0" fontId="27" fillId="34" borderId="0" applyNumberFormat="0" applyBorder="0" applyAlignment="0" applyProtection="0"/>
    <xf numFmtId="0" fontId="27" fillId="47" borderId="0" applyNumberFormat="0" applyBorder="0" applyAlignment="0" applyProtection="0"/>
    <xf numFmtId="0" fontId="27" fillId="45" borderId="0" applyNumberFormat="0" applyBorder="0" applyAlignment="0" applyProtection="0"/>
    <xf numFmtId="0" fontId="27" fillId="34" borderId="0" applyNumberFormat="0" applyBorder="0" applyAlignment="0" applyProtection="0"/>
    <xf numFmtId="0" fontId="27" fillId="46" borderId="0" applyNumberFormat="0" applyBorder="0" applyAlignment="0" applyProtection="0"/>
    <xf numFmtId="0" fontId="27" fillId="43" borderId="0" applyNumberFormat="0" applyBorder="0" applyAlignment="0" applyProtection="0"/>
    <xf numFmtId="0" fontId="28" fillId="48" borderId="0" applyNumberFormat="0" applyBorder="0" applyAlignment="0" applyProtection="0"/>
    <xf numFmtId="0" fontId="29" fillId="0" borderId="0">
      <alignment horizontal="left"/>
    </xf>
    <xf numFmtId="0" fontId="30" fillId="35" borderId="15" applyNumberFormat="0" applyAlignment="0" applyProtection="0"/>
    <xf numFmtId="0" fontId="31" fillId="45" borderId="18" applyNumberFormat="0" applyAlignment="0" applyProtection="0"/>
    <xf numFmtId="0" fontId="29" fillId="0" borderId="0">
      <alignment horizontal="left"/>
    </xf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37" fillId="38" borderId="15" applyNumberFormat="0" applyAlignment="0" applyProtection="0"/>
    <xf numFmtId="0" fontId="38" fillId="0" borderId="16" applyNumberFormat="0" applyFill="0" applyAlignment="0" applyProtection="0"/>
    <xf numFmtId="0" fontId="39" fillId="37" borderId="0" applyNumberFormat="0" applyBorder="0" applyAlignment="0" applyProtection="0"/>
    <xf numFmtId="0" fontId="26" fillId="44" borderId="17" applyNumberFormat="0" applyFont="0" applyAlignment="0" applyProtection="0"/>
    <xf numFmtId="0" fontId="40" fillId="35" borderId="13" applyNumberFormat="0" applyAlignment="0" applyProtection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29" fillId="0" borderId="0">
      <alignment horizontal="left"/>
    </xf>
    <xf numFmtId="0" fontId="44" fillId="0" borderId="0" applyNumberFormat="0" applyFill="0" applyBorder="0" applyAlignment="0" applyProtection="0"/>
    <xf numFmtId="0" fontId="45" fillId="40" borderId="0"/>
    <xf numFmtId="0" fontId="45" fillId="0" borderId="0">
      <alignment wrapText="1"/>
    </xf>
    <xf numFmtId="0" fontId="45" fillId="0" borderId="0"/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40" borderId="21"/>
    <xf numFmtId="0" fontId="45" fillId="0" borderId="22">
      <alignment horizontal="center" vertical="center" wrapText="1"/>
    </xf>
    <xf numFmtId="0" fontId="45" fillId="40" borderId="23"/>
    <xf numFmtId="49" fontId="45" fillId="0" borderId="22">
      <alignment horizontal="left" vertical="top" wrapText="1" indent="2"/>
    </xf>
    <xf numFmtId="49" fontId="45" fillId="0" borderId="22">
      <alignment horizontal="center" vertical="top" shrinkToFit="1"/>
    </xf>
    <xf numFmtId="4" fontId="45" fillId="0" borderId="22">
      <alignment horizontal="right" vertical="top" shrinkToFit="1"/>
    </xf>
    <xf numFmtId="10" fontId="45" fillId="0" borderId="22">
      <alignment horizontal="right" vertical="top" shrinkToFit="1"/>
    </xf>
    <xf numFmtId="0" fontId="45" fillId="40" borderId="23">
      <alignment shrinkToFit="1"/>
    </xf>
    <xf numFmtId="0" fontId="47" fillId="0" borderId="22">
      <alignment horizontal="left"/>
    </xf>
    <xf numFmtId="4" fontId="47" fillId="44" borderId="22">
      <alignment horizontal="right" vertical="top" shrinkToFit="1"/>
    </xf>
    <xf numFmtId="10" fontId="47" fillId="44" borderId="22">
      <alignment horizontal="right" vertical="top" shrinkToFit="1"/>
    </xf>
    <xf numFmtId="0" fontId="45" fillId="40" borderId="24"/>
    <xf numFmtId="0" fontId="45" fillId="0" borderId="0">
      <alignment horizontal="left" wrapText="1"/>
    </xf>
    <xf numFmtId="0" fontId="47" fillId="0" borderId="22">
      <alignment vertical="top" wrapText="1"/>
    </xf>
    <xf numFmtId="4" fontId="47" fillId="42" borderId="22">
      <alignment horizontal="right" vertical="top" shrinkToFit="1"/>
    </xf>
    <xf numFmtId="10" fontId="47" fillId="42" borderId="22">
      <alignment horizontal="right" vertical="top" shrinkToFit="1"/>
    </xf>
    <xf numFmtId="0" fontId="45" fillId="40" borderId="23">
      <alignment horizontal="center"/>
    </xf>
    <xf numFmtId="0" fontId="45" fillId="40" borderId="24">
      <alignment horizontal="center"/>
    </xf>
    <xf numFmtId="0" fontId="25" fillId="0" borderId="0"/>
    <xf numFmtId="0" fontId="22" fillId="0" borderId="0"/>
    <xf numFmtId="0" fontId="48" fillId="42" borderId="0" applyNumberFormat="0" applyBorder="0" applyAlignment="0" applyProtection="0"/>
    <xf numFmtId="0" fontId="48" fillId="36" borderId="0" applyNumberFormat="0" applyBorder="0" applyAlignment="0" applyProtection="0"/>
    <xf numFmtId="0" fontId="49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44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2" borderId="0" applyNumberFormat="0" applyBorder="0" applyAlignment="0" applyProtection="0"/>
    <xf numFmtId="0" fontId="4" fillId="8" borderId="8" applyNumberFormat="0" applyFont="0" applyAlignment="0" applyProtection="0"/>
    <xf numFmtId="0" fontId="48" fillId="44" borderId="0" applyNumberFormat="0" applyBorder="0" applyAlignment="0" applyProtection="0"/>
    <xf numFmtId="0" fontId="48" fillId="39" borderId="0" applyNumberFormat="0" applyBorder="0" applyAlignment="0" applyProtection="0"/>
    <xf numFmtId="0" fontId="49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53" fillId="45" borderId="18" applyNumberFormat="0" applyAlignment="0" applyProtection="0"/>
    <xf numFmtId="0" fontId="49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35" borderId="15" applyNumberFormat="0" applyAlignment="0" applyProtection="0"/>
    <xf numFmtId="0" fontId="49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1" fillId="0" borderId="0">
      <alignment horizontal="left"/>
    </xf>
    <xf numFmtId="0" fontId="49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0" fillId="48" borderId="0" applyNumberFormat="0" applyBorder="0" applyAlignment="0" applyProtection="0"/>
    <xf numFmtId="0" fontId="49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9" fillId="46" borderId="0" applyNumberFormat="0" applyBorder="0" applyAlignment="0" applyProtection="0"/>
    <xf numFmtId="0" fontId="51" fillId="0" borderId="0">
      <alignment horizontal="left"/>
    </xf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9" fillId="38" borderId="15" applyNumberFormat="0" applyAlignment="0" applyProtection="0"/>
    <xf numFmtId="0" fontId="60" fillId="0" borderId="16" applyNumberFormat="0" applyFill="0" applyAlignment="0" applyProtection="0"/>
    <xf numFmtId="0" fontId="61" fillId="37" borderId="0" applyNumberFormat="0" applyBorder="0" applyAlignment="0" applyProtection="0"/>
    <xf numFmtId="0" fontId="48" fillId="44" borderId="17" applyNumberFormat="0" applyFont="0" applyAlignment="0" applyProtection="0"/>
    <xf numFmtId="0" fontId="62" fillId="35" borderId="13" applyNumberFormat="0" applyAlignment="0" applyProtection="0"/>
    <xf numFmtId="0" fontId="60" fillId="0" borderId="16" applyNumberFormat="0" applyFill="0" applyAlignment="0" applyProtection="0"/>
    <xf numFmtId="0" fontId="59" fillId="38" borderId="15" applyNumberFormat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51" fillId="0" borderId="0">
      <alignment horizontal="left"/>
    </xf>
    <xf numFmtId="0" fontId="6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57" fillId="0" borderId="19" applyNumberFormat="0" applyFill="0" applyAlignment="0" applyProtection="0"/>
    <xf numFmtId="0" fontId="56" fillId="0" borderId="12" applyNumberFormat="0" applyFill="0" applyAlignment="0" applyProtection="0"/>
    <xf numFmtId="0" fontId="55" fillId="39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0">
      <alignment horizontal="left"/>
    </xf>
    <xf numFmtId="0" fontId="53" fillId="45" borderId="18" applyNumberFormat="0" applyAlignment="0" applyProtection="0"/>
    <xf numFmtId="0" fontId="52" fillId="35" borderId="15" applyNumberFormat="0" applyAlignment="0" applyProtection="0"/>
    <xf numFmtId="0" fontId="51" fillId="0" borderId="0">
      <alignment horizontal="left"/>
    </xf>
    <xf numFmtId="0" fontId="50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5" borderId="0" applyNumberFormat="0" applyBorder="0" applyAlignment="0" applyProtection="0"/>
    <xf numFmtId="0" fontId="49" fillId="47" borderId="0" applyNumberFormat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48" fillId="3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25" fillId="0" borderId="0"/>
    <xf numFmtId="0" fontId="61" fillId="37" borderId="0" applyNumberFormat="0" applyBorder="0" applyAlignment="0" applyProtection="0"/>
    <xf numFmtId="0" fontId="48" fillId="44" borderId="17" applyNumberFormat="0" applyFont="0" applyAlignment="0" applyProtection="0"/>
    <xf numFmtId="0" fontId="62" fillId="35" borderId="13" applyNumberFormat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51" fillId="0" borderId="0">
      <alignment horizontal="left"/>
    </xf>
    <xf numFmtId="0" fontId="65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36" borderId="0" applyNumberFormat="0" applyBorder="0" applyAlignment="0" applyProtection="0"/>
    <xf numFmtId="0" fontId="48" fillId="42" borderId="0" applyNumberFormat="0" applyBorder="0" applyAlignment="0" applyProtection="0"/>
    <xf numFmtId="0" fontId="48" fillId="44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3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38" borderId="0" applyNumberFormat="0" applyBorder="0" applyAlignment="0" applyProtection="0"/>
    <xf numFmtId="0" fontId="49" fillId="34" borderId="0" applyNumberFormat="0" applyBorder="0" applyAlignment="0" applyProtection="0"/>
    <xf numFmtId="0" fontId="49" fillId="47" borderId="0" applyNumberFormat="0" applyBorder="0" applyAlignment="0" applyProtection="0"/>
    <xf numFmtId="0" fontId="49" fillId="45" borderId="0" applyNumberFormat="0" applyBorder="0" applyAlignment="0" applyProtection="0"/>
    <xf numFmtId="0" fontId="49" fillId="34" borderId="0" applyNumberFormat="0" applyBorder="0" applyAlignment="0" applyProtection="0"/>
    <xf numFmtId="0" fontId="49" fillId="46" borderId="0" applyNumberFormat="0" applyBorder="0" applyAlignment="0" applyProtection="0"/>
    <xf numFmtId="0" fontId="49" fillId="43" borderId="0" applyNumberFormat="0" applyBorder="0" applyAlignment="0" applyProtection="0"/>
    <xf numFmtId="0" fontId="50" fillId="48" borderId="0" applyNumberFormat="0" applyBorder="0" applyAlignment="0" applyProtection="0"/>
    <xf numFmtId="0" fontId="51" fillId="0" borderId="0">
      <alignment horizontal="left"/>
    </xf>
    <xf numFmtId="0" fontId="52" fillId="35" borderId="15" applyNumberFormat="0" applyAlignment="0" applyProtection="0"/>
    <xf numFmtId="0" fontId="53" fillId="45" borderId="18" applyNumberFormat="0" applyAlignment="0" applyProtection="0"/>
    <xf numFmtId="0" fontId="51" fillId="0" borderId="0">
      <alignment horizontal="left"/>
    </xf>
    <xf numFmtId="0" fontId="54" fillId="0" borderId="0" applyNumberFormat="0" applyFill="0" applyBorder="0" applyAlignment="0" applyProtection="0"/>
    <xf numFmtId="0" fontId="55" fillId="39" borderId="0" applyNumberFormat="0" applyBorder="0" applyAlignment="0" applyProtection="0"/>
    <xf numFmtId="0" fontId="56" fillId="0" borderId="12" applyNumberFormat="0" applyFill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9" fillId="38" borderId="15" applyNumberFormat="0" applyAlignment="0" applyProtection="0"/>
    <xf numFmtId="0" fontId="60" fillId="0" borderId="16" applyNumberFormat="0" applyFill="0" applyAlignment="0" applyProtection="0"/>
    <xf numFmtId="0" fontId="61" fillId="37" borderId="0" applyNumberFormat="0" applyBorder="0" applyAlignment="0" applyProtection="0"/>
    <xf numFmtId="0" fontId="48" fillId="44" borderId="17" applyNumberFormat="0" applyFont="0" applyAlignment="0" applyProtection="0"/>
    <xf numFmtId="0" fontId="62" fillId="35" borderId="13" applyNumberFormat="0" applyAlignment="0" applyProtection="0"/>
    <xf numFmtId="0" fontId="58" fillId="0" borderId="0" applyNumberFormat="0" applyFill="0" applyBorder="0" applyAlignment="0" applyProtection="0"/>
    <xf numFmtId="0" fontId="58" fillId="0" borderId="2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51" fillId="0" borderId="0">
      <alignment horizontal="left"/>
    </xf>
    <xf numFmtId="0" fontId="65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6" fillId="0" borderId="12" applyNumberFormat="0" applyFill="0" applyAlignment="0" applyProtection="0"/>
    <xf numFmtId="0" fontId="55" fillId="39" borderId="0" applyNumberFormat="0" applyBorder="0" applyAlignment="0" applyProtection="0"/>
    <xf numFmtId="0" fontId="54" fillId="0" borderId="0" applyNumberFormat="0" applyFill="0" applyBorder="0" applyAlignment="0" applyProtection="0"/>
    <xf numFmtId="0" fontId="51" fillId="0" borderId="0">
      <alignment horizontal="left"/>
    </xf>
    <xf numFmtId="0" fontId="53" fillId="45" borderId="18" applyNumberFormat="0" applyAlignment="0" applyProtection="0"/>
    <xf numFmtId="0" fontId="52" fillId="35" borderId="15" applyNumberFormat="0" applyAlignment="0" applyProtection="0"/>
    <xf numFmtId="0" fontId="51" fillId="0" borderId="0">
      <alignment horizontal="left"/>
    </xf>
    <xf numFmtId="0" fontId="50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46" borderId="0" applyNumberFormat="0" applyBorder="0" applyAlignment="0" applyProtection="0"/>
    <xf numFmtId="0" fontId="49" fillId="34" borderId="0" applyNumberFormat="0" applyBorder="0" applyAlignment="0" applyProtection="0"/>
    <xf numFmtId="0" fontId="49" fillId="45" borderId="0" applyNumberFormat="0" applyBorder="0" applyAlignment="0" applyProtection="0"/>
    <xf numFmtId="0" fontId="49" fillId="47" borderId="0" applyNumberFormat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9" fillId="41" borderId="0" applyNumberFormat="0" applyBorder="0" applyAlignment="0" applyProtection="0"/>
    <xf numFmtId="0" fontId="48" fillId="38" borderId="0" applyNumberFormat="0" applyBorder="0" applyAlignment="0" applyProtection="0"/>
    <xf numFmtId="0" fontId="48" fillId="36" borderId="0" applyNumberFormat="0" applyBorder="0" applyAlignment="0" applyProtection="0"/>
    <xf numFmtId="0" fontId="48" fillId="40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25" fillId="0" borderId="0"/>
    <xf numFmtId="0" fontId="48" fillId="36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2" borderId="0" applyNumberFormat="0" applyBorder="0" applyAlignment="0" applyProtection="0"/>
    <xf numFmtId="0" fontId="59" fillId="38" borderId="15" applyNumberFormat="0" applyAlignment="0" applyProtection="0"/>
    <xf numFmtId="0" fontId="60" fillId="0" borderId="16" applyNumberFormat="0" applyFill="0" applyAlignment="0" applyProtection="0"/>
    <xf numFmtId="0" fontId="61" fillId="37" borderId="0" applyNumberFormat="0" applyBorder="0" applyAlignment="0" applyProtection="0"/>
    <xf numFmtId="0" fontId="48" fillId="44" borderId="17" applyNumberFormat="0" applyFont="0" applyAlignment="0" applyProtection="0"/>
    <xf numFmtId="0" fontId="62" fillId="35" borderId="13" applyNumberFormat="0" applyAlignment="0" applyProtection="0"/>
    <xf numFmtId="0" fontId="63" fillId="0" borderId="0" applyNumberFormat="0" applyFill="0" applyBorder="0" applyAlignment="0" applyProtection="0"/>
    <xf numFmtId="0" fontId="64" fillId="0" borderId="14" applyNumberFormat="0" applyFill="0" applyAlignment="0" applyProtection="0"/>
    <xf numFmtId="0" fontId="51" fillId="0" borderId="0">
      <alignment horizontal="left"/>
    </xf>
    <xf numFmtId="0" fontId="65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51" borderId="34">
      <alignment horizontal="center"/>
    </xf>
    <xf numFmtId="0" fontId="67" fillId="51" borderId="34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0" fontId="67" fillId="0" borderId="0">
      <alignment wrapText="1"/>
    </xf>
    <xf numFmtId="0" fontId="67" fillId="0" borderId="0"/>
    <xf numFmtId="0" fontId="68" fillId="0" borderId="0">
      <alignment horizontal="center" wrapText="1"/>
    </xf>
    <xf numFmtId="0" fontId="68" fillId="0" borderId="0">
      <alignment horizontal="center"/>
    </xf>
    <xf numFmtId="0" fontId="67" fillId="0" borderId="0">
      <alignment horizontal="right"/>
    </xf>
    <xf numFmtId="0" fontId="67" fillId="0" borderId="31">
      <alignment horizontal="center" vertical="center" wrapText="1"/>
    </xf>
    <xf numFmtId="0" fontId="69" fillId="0" borderId="31">
      <alignment vertical="top" wrapText="1"/>
    </xf>
    <xf numFmtId="49" fontId="67" fillId="0" borderId="31">
      <alignment horizontal="center" vertical="top" shrinkToFit="1"/>
    </xf>
    <xf numFmtId="4" fontId="69" fillId="50" borderId="31">
      <alignment horizontal="right" vertical="top" shrinkToFit="1"/>
    </xf>
    <xf numFmtId="10" fontId="69" fillId="50" borderId="31">
      <alignment horizontal="right" vertical="top" shrinkToFit="1"/>
    </xf>
    <xf numFmtId="0" fontId="69" fillId="0" borderId="31">
      <alignment horizontal="left"/>
    </xf>
    <xf numFmtId="4" fontId="69" fillId="8" borderId="31">
      <alignment horizontal="right" vertical="top" shrinkToFit="1"/>
    </xf>
    <xf numFmtId="10" fontId="69" fillId="8" borderId="31">
      <alignment horizontal="right" vertical="top" shrinkToFit="1"/>
    </xf>
    <xf numFmtId="0" fontId="6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7" fillId="0" borderId="0"/>
    <xf numFmtId="0" fontId="67" fillId="0" borderId="0"/>
    <xf numFmtId="0" fontId="67" fillId="51" borderId="0"/>
    <xf numFmtId="0" fontId="67" fillId="51" borderId="32"/>
    <xf numFmtId="0" fontId="67" fillId="51" borderId="33"/>
    <xf numFmtId="49" fontId="67" fillId="0" borderId="31">
      <alignment horizontal="left" vertical="top" wrapText="1" indent="2"/>
    </xf>
    <xf numFmtId="4" fontId="67" fillId="0" borderId="31">
      <alignment horizontal="right" vertical="top" shrinkToFit="1"/>
    </xf>
    <xf numFmtId="10" fontId="67" fillId="0" borderId="31">
      <alignment horizontal="right" vertical="top" shrinkToFit="1"/>
    </xf>
    <xf numFmtId="0" fontId="67" fillId="51" borderId="33">
      <alignment shrinkToFit="1"/>
    </xf>
    <xf numFmtId="0" fontId="67" fillId="51" borderId="34"/>
    <xf numFmtId="0" fontId="67" fillId="51" borderId="33">
      <alignment horizontal="center"/>
    </xf>
    <xf numFmtId="0" fontId="67" fillId="51" borderId="33">
      <alignment horizontal="left"/>
    </xf>
    <xf numFmtId="43" fontId="22" fillId="0" borderId="0" applyFont="0" applyFill="0" applyBorder="0" applyAlignment="0" applyProtection="0"/>
    <xf numFmtId="0" fontId="69" fillId="0" borderId="31">
      <alignment vertical="top" wrapText="1"/>
    </xf>
    <xf numFmtId="4" fontId="69" fillId="50" borderId="31">
      <alignment horizontal="right" vertical="top" shrinkToFit="1"/>
    </xf>
    <xf numFmtId="4" fontId="69" fillId="52" borderId="31">
      <alignment horizontal="right" vertical="top" shrinkToFit="1"/>
    </xf>
    <xf numFmtId="0" fontId="69" fillId="0" borderId="31">
      <alignment vertical="top" wrapText="1"/>
    </xf>
    <xf numFmtId="4" fontId="69" fillId="50" borderId="31">
      <alignment horizontal="right" vertical="top" shrinkToFit="1"/>
    </xf>
    <xf numFmtId="0" fontId="22" fillId="0" borderId="0"/>
    <xf numFmtId="0" fontId="24" fillId="0" borderId="0"/>
  </cellStyleXfs>
  <cellXfs count="185">
    <xf numFmtId="0" fontId="22" fillId="33" borderId="0" xfId="0" applyFont="1" applyFill="1"/>
    <xf numFmtId="0" fontId="70" fillId="0" borderId="10" xfId="0" quotePrefix="1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49" fontId="70" fillId="0" borderId="10" xfId="0" quotePrefix="1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vertical="center"/>
    </xf>
    <xf numFmtId="49" fontId="70" fillId="0" borderId="10" xfId="0" applyNumberFormat="1" applyFont="1" applyFill="1" applyBorder="1" applyAlignment="1">
      <alignment horizontal="left" vertical="center"/>
    </xf>
    <xf numFmtId="49" fontId="71" fillId="0" borderId="10" xfId="0" applyNumberFormat="1" applyFont="1" applyFill="1" applyBorder="1" applyAlignment="1">
      <alignment horizontal="left" vertical="center"/>
    </xf>
    <xf numFmtId="49" fontId="72" fillId="0" borderId="10" xfId="0" applyNumberFormat="1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center"/>
    </xf>
    <xf numFmtId="0" fontId="72" fillId="0" borderId="10" xfId="0" quotePrefix="1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 wrapText="1"/>
    </xf>
    <xf numFmtId="49" fontId="72" fillId="0" borderId="10" xfId="0" quotePrefix="1" applyNumberFormat="1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left" vertical="top" wrapText="1"/>
    </xf>
    <xf numFmtId="49" fontId="70" fillId="0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vertical="center"/>
    </xf>
    <xf numFmtId="0" fontId="73" fillId="0" borderId="10" xfId="0" applyFont="1" applyFill="1" applyBorder="1" applyAlignment="1">
      <alignment vertical="top" wrapText="1"/>
    </xf>
    <xf numFmtId="49" fontId="73" fillId="0" borderId="10" xfId="0" applyNumberFormat="1" applyFont="1" applyFill="1" applyBorder="1" applyAlignment="1">
      <alignment horizontal="left" vertical="center" wrapText="1"/>
    </xf>
    <xf numFmtId="1" fontId="72" fillId="0" borderId="10" xfId="0" applyNumberFormat="1" applyFont="1" applyFill="1" applyBorder="1" applyAlignment="1">
      <alignment horizontal="left" vertical="center"/>
    </xf>
    <xf numFmtId="1" fontId="72" fillId="0" borderId="10" xfId="0" quotePrefix="1" applyNumberFormat="1" applyFont="1" applyFill="1" applyBorder="1" applyAlignment="1">
      <alignment horizontal="left" vertical="center"/>
    </xf>
    <xf numFmtId="49" fontId="73" fillId="0" borderId="10" xfId="0" applyNumberFormat="1" applyFont="1" applyFill="1" applyBorder="1" applyAlignment="1">
      <alignment horizontal="left" vertical="top" wrapText="1"/>
    </xf>
    <xf numFmtId="0" fontId="73" fillId="0" borderId="10" xfId="0" applyNumberFormat="1" applyFont="1" applyFill="1" applyBorder="1" applyAlignment="1">
      <alignment vertical="center" wrapText="1"/>
    </xf>
    <xf numFmtId="0" fontId="73" fillId="0" borderId="10" xfId="0" applyNumberFormat="1" applyFont="1" applyFill="1" applyBorder="1" applyAlignment="1">
      <alignment horizontal="left" vertical="center" wrapText="1"/>
    </xf>
    <xf numFmtId="0" fontId="71" fillId="0" borderId="10" xfId="0" applyNumberFormat="1" applyFont="1" applyFill="1" applyBorder="1" applyAlignment="1">
      <alignment vertical="center" wrapText="1"/>
    </xf>
    <xf numFmtId="0" fontId="73" fillId="0" borderId="10" xfId="0" applyNumberFormat="1" applyFont="1" applyFill="1" applyBorder="1" applyAlignment="1">
      <alignment vertical="top" wrapText="1"/>
    </xf>
    <xf numFmtId="49" fontId="71" fillId="0" borderId="10" xfId="0" applyNumberFormat="1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justify" vertical="center" wrapText="1"/>
    </xf>
    <xf numFmtId="0" fontId="73" fillId="0" borderId="10" xfId="0" applyFont="1" applyFill="1" applyBorder="1" applyAlignment="1">
      <alignment horizontal="justify" vertical="top" wrapText="1"/>
    </xf>
    <xf numFmtId="0" fontId="71" fillId="0" borderId="10" xfId="0" applyNumberFormat="1" applyFont="1" applyFill="1" applyBorder="1" applyAlignment="1">
      <alignment horizontal="left" wrapText="1"/>
    </xf>
    <xf numFmtId="0" fontId="73" fillId="0" borderId="10" xfId="0" applyNumberFormat="1" applyFont="1" applyFill="1" applyBorder="1" applyAlignment="1">
      <alignment wrapText="1"/>
    </xf>
    <xf numFmtId="49" fontId="72" fillId="0" borderId="10" xfId="0" applyNumberFormat="1" applyFont="1" applyFill="1" applyBorder="1" applyAlignment="1">
      <alignment horizontal="left" vertical="top"/>
    </xf>
    <xf numFmtId="0" fontId="71" fillId="0" borderId="10" xfId="0" applyFont="1" applyFill="1" applyBorder="1" applyAlignment="1">
      <alignment vertical="justify"/>
    </xf>
    <xf numFmtId="49" fontId="72" fillId="0" borderId="10" xfId="0" applyNumberFormat="1" applyFont="1" applyFill="1" applyBorder="1" applyAlignment="1">
      <alignment horizontal="center" vertical="center"/>
    </xf>
    <xf numFmtId="49" fontId="73" fillId="49" borderId="10" xfId="0" applyNumberFormat="1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vertical="center" wrapText="1"/>
    </xf>
    <xf numFmtId="49" fontId="73" fillId="0" borderId="10" xfId="0" applyNumberFormat="1" applyFont="1" applyFill="1" applyBorder="1" applyAlignment="1">
      <alignment vertical="top" wrapText="1"/>
    </xf>
    <xf numFmtId="0" fontId="71" fillId="0" borderId="10" xfId="0" applyNumberFormat="1" applyFont="1" applyFill="1" applyBorder="1" applyAlignment="1">
      <alignment horizontal="left" vertical="center" wrapText="1"/>
    </xf>
    <xf numFmtId="0" fontId="74" fillId="0" borderId="0" xfId="382" applyFont="1"/>
    <xf numFmtId="0" fontId="74" fillId="33" borderId="0" xfId="0" applyFont="1" applyFill="1"/>
    <xf numFmtId="0" fontId="74" fillId="0" borderId="0" xfId="382" applyFont="1" applyFill="1" applyAlignment="1">
      <alignment wrapText="1"/>
    </xf>
    <xf numFmtId="0" fontId="73" fillId="0" borderId="0" xfId="382" applyFont="1" applyFill="1" applyAlignment="1">
      <alignment horizontal="center"/>
    </xf>
    <xf numFmtId="0" fontId="74" fillId="0" borderId="0" xfId="382" applyFont="1" applyFill="1"/>
    <xf numFmtId="0" fontId="74" fillId="0" borderId="10" xfId="382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wrapText="1"/>
    </xf>
    <xf numFmtId="0" fontId="76" fillId="33" borderId="10" xfId="0" applyFont="1" applyBorder="1" applyAlignment="1">
      <alignment horizontal="center" wrapText="1"/>
    </xf>
    <xf numFmtId="166" fontId="76" fillId="33" borderId="10" xfId="0" applyNumberFormat="1" applyFont="1" applyFill="1" applyBorder="1" applyAlignment="1">
      <alignment horizontal="right" indent="1"/>
    </xf>
    <xf numFmtId="165" fontId="76" fillId="33" borderId="10" xfId="0" applyNumberFormat="1" applyFont="1" applyFill="1" applyBorder="1"/>
    <xf numFmtId="0" fontId="76" fillId="33" borderId="0" xfId="0" applyFont="1" applyFill="1"/>
    <xf numFmtId="0" fontId="74" fillId="33" borderId="10" xfId="0" applyFont="1" applyBorder="1" applyAlignment="1">
      <alignment horizontal="left" wrapText="1"/>
    </xf>
    <xf numFmtId="0" fontId="74" fillId="33" borderId="10" xfId="0" applyFont="1" applyBorder="1" applyAlignment="1">
      <alignment horizontal="center" wrapText="1"/>
    </xf>
    <xf numFmtId="166" fontId="74" fillId="33" borderId="10" xfId="0" applyNumberFormat="1" applyFont="1" applyFill="1" applyBorder="1" applyAlignment="1">
      <alignment horizontal="right" indent="1"/>
    </xf>
    <xf numFmtId="165" fontId="74" fillId="33" borderId="10" xfId="0" applyNumberFormat="1" applyFont="1" applyFill="1" applyBorder="1"/>
    <xf numFmtId="0" fontId="76" fillId="33" borderId="10" xfId="0" applyFont="1" applyBorder="1" applyAlignment="1">
      <alignment horizontal="left" wrapText="1"/>
    </xf>
    <xf numFmtId="39" fontId="74" fillId="0" borderId="10" xfId="383" applyNumberFormat="1" applyFont="1" applyBorder="1" applyAlignment="1">
      <alignment horizontal="right"/>
    </xf>
    <xf numFmtId="39" fontId="74" fillId="0" borderId="10" xfId="382" applyNumberFormat="1" applyFont="1" applyFill="1" applyBorder="1" applyAlignment="1">
      <alignment horizontal="right"/>
    </xf>
    <xf numFmtId="0" fontId="74" fillId="49" borderId="0" xfId="0" applyFont="1" applyFill="1" applyAlignment="1">
      <alignment horizontal="center" vertical="top"/>
    </xf>
    <xf numFmtId="0" fontId="74" fillId="49" borderId="0" xfId="0" applyFont="1" applyFill="1"/>
    <xf numFmtId="49" fontId="73" fillId="49" borderId="0" xfId="152" applyNumberFormat="1" applyFont="1" applyFill="1" applyAlignment="1">
      <alignment wrapText="1"/>
    </xf>
    <xf numFmtId="0" fontId="76" fillId="49" borderId="10" xfId="0" applyFont="1" applyFill="1" applyBorder="1" applyAlignment="1">
      <alignment horizontal="center" vertical="top"/>
    </xf>
    <xf numFmtId="0" fontId="76" fillId="49" borderId="0" xfId="0" applyFont="1" applyFill="1"/>
    <xf numFmtId="0" fontId="74" fillId="49" borderId="10" xfId="0" applyFont="1" applyFill="1" applyBorder="1" applyAlignment="1">
      <alignment horizontal="center" vertical="top"/>
    </xf>
    <xf numFmtId="0" fontId="73" fillId="49" borderId="0" xfId="0" applyFont="1" applyFill="1"/>
    <xf numFmtId="0" fontId="80" fillId="49" borderId="0" xfId="0" applyFont="1" applyFill="1"/>
    <xf numFmtId="0" fontId="76" fillId="49" borderId="28" xfId="0" applyFont="1" applyFill="1" applyBorder="1" applyAlignment="1">
      <alignment horizontal="center" vertical="top"/>
    </xf>
    <xf numFmtId="0" fontId="74" fillId="49" borderId="0" xfId="0" applyFont="1" applyFill="1" applyAlignment="1">
      <alignment vertical="top"/>
    </xf>
    <xf numFmtId="0" fontId="74" fillId="49" borderId="0" xfId="0" applyFont="1" applyFill="1" applyAlignment="1">
      <alignment vertical="top" wrapText="1"/>
    </xf>
    <xf numFmtId="0" fontId="74" fillId="49" borderId="10" xfId="0" applyFont="1" applyFill="1" applyBorder="1" applyAlignment="1">
      <alignment horizontal="center" vertical="center" wrapText="1"/>
    </xf>
    <xf numFmtId="0" fontId="73" fillId="0" borderId="0" xfId="0" applyFont="1" applyFill="1"/>
    <xf numFmtId="0" fontId="73" fillId="33" borderId="10" xfId="0" applyFont="1" applyFill="1" applyBorder="1" applyAlignment="1">
      <alignment wrapText="1"/>
    </xf>
    <xf numFmtId="0" fontId="77" fillId="0" borderId="41" xfId="136" applyNumberFormat="1" applyFont="1" applyBorder="1" applyAlignment="1" applyProtection="1">
      <alignment wrapText="1"/>
    </xf>
    <xf numFmtId="0" fontId="72" fillId="0" borderId="0" xfId="0" applyFont="1" applyFill="1" applyAlignment="1">
      <alignment horizontal="left"/>
    </xf>
    <xf numFmtId="0" fontId="72" fillId="0" borderId="0" xfId="0" applyFont="1" applyFill="1"/>
    <xf numFmtId="0" fontId="73" fillId="0" borderId="0" xfId="0" applyFont="1" applyFill="1" applyAlignment="1">
      <alignment horizontal="left" vertical="center" wrapText="1"/>
    </xf>
    <xf numFmtId="43" fontId="73" fillId="0" borderId="0" xfId="774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top" wrapText="1"/>
    </xf>
    <xf numFmtId="0" fontId="73" fillId="0" borderId="0" xfId="0" applyFont="1" applyFill="1" applyAlignment="1">
      <alignment horizontal="center" vertical="top" wrapText="1"/>
    </xf>
    <xf numFmtId="0" fontId="71" fillId="0" borderId="0" xfId="0" applyFont="1" applyFill="1" applyAlignment="1">
      <alignment horizontal="center"/>
    </xf>
    <xf numFmtId="43" fontId="72" fillId="0" borderId="10" xfId="774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71" fillId="0" borderId="0" xfId="0" applyFont="1" applyFill="1"/>
    <xf numFmtId="49" fontId="71" fillId="0" borderId="0" xfId="0" applyNumberFormat="1" applyFont="1" applyFill="1"/>
    <xf numFmtId="49" fontId="73" fillId="0" borderId="0" xfId="0" applyNumberFormat="1" applyFont="1" applyFill="1"/>
    <xf numFmtId="0" fontId="73" fillId="0" borderId="0" xfId="0" applyFont="1" applyFill="1" applyAlignment="1">
      <alignment vertical="center"/>
    </xf>
    <xf numFmtId="49" fontId="72" fillId="0" borderId="0" xfId="0" applyNumberFormat="1" applyFont="1" applyFill="1" applyAlignment="1">
      <alignment horizontal="left"/>
    </xf>
    <xf numFmtId="49" fontId="72" fillId="0" borderId="0" xfId="0" applyNumberFormat="1" applyFont="1" applyFill="1"/>
    <xf numFmtId="167" fontId="71" fillId="0" borderId="10" xfId="383" applyNumberFormat="1" applyFont="1" applyFill="1" applyBorder="1" applyAlignment="1">
      <alignment horizontal="right" vertical="center"/>
    </xf>
    <xf numFmtId="167" fontId="71" fillId="0" borderId="10" xfId="774" applyNumberFormat="1" applyFont="1" applyFill="1" applyBorder="1" applyAlignment="1">
      <alignment horizontal="right" vertical="center"/>
    </xf>
    <xf numFmtId="167" fontId="73" fillId="0" borderId="10" xfId="383" applyNumberFormat="1" applyFont="1" applyFill="1" applyBorder="1" applyAlignment="1">
      <alignment horizontal="right" vertical="center"/>
    </xf>
    <xf numFmtId="167" fontId="73" fillId="0" borderId="10" xfId="774" applyNumberFormat="1" applyFont="1" applyFill="1" applyBorder="1" applyAlignment="1">
      <alignment horizontal="right" vertical="center"/>
    </xf>
    <xf numFmtId="167" fontId="73" fillId="0" borderId="10" xfId="383" applyNumberFormat="1" applyFont="1" applyFill="1" applyBorder="1" applyAlignment="1">
      <alignment vertical="center"/>
    </xf>
    <xf numFmtId="167" fontId="71" fillId="0" borderId="10" xfId="383" applyNumberFormat="1" applyFont="1" applyFill="1" applyBorder="1" applyAlignment="1">
      <alignment vertical="center"/>
    </xf>
    <xf numFmtId="167" fontId="73" fillId="0" borderId="10" xfId="774" applyNumberFormat="1" applyFont="1" applyFill="1" applyBorder="1" applyAlignment="1">
      <alignment vertical="center"/>
    </xf>
    <xf numFmtId="167" fontId="73" fillId="0" borderId="10" xfId="383" applyNumberFormat="1" applyFont="1" applyFill="1" applyBorder="1" applyAlignment="1">
      <alignment vertical="top"/>
    </xf>
    <xf numFmtId="167" fontId="73" fillId="0" borderId="10" xfId="0" applyNumberFormat="1" applyFont="1" applyFill="1" applyBorder="1" applyAlignment="1">
      <alignment vertical="center"/>
    </xf>
    <xf numFmtId="167" fontId="78" fillId="49" borderId="31" xfId="0" applyNumberFormat="1" applyFont="1" applyFill="1" applyBorder="1" applyAlignment="1" applyProtection="1">
      <alignment horizontal="right" vertical="top" shrinkToFit="1"/>
    </xf>
    <xf numFmtId="167" fontId="71" fillId="0" borderId="10" xfId="0" applyNumberFormat="1" applyFont="1" applyFill="1" applyBorder="1"/>
    <xf numFmtId="168" fontId="70" fillId="0" borderId="10" xfId="0" applyNumberFormat="1" applyFont="1" applyFill="1" applyBorder="1" applyAlignment="1">
      <alignment vertical="center"/>
    </xf>
    <xf numFmtId="168" fontId="72" fillId="0" borderId="10" xfId="0" applyNumberFormat="1" applyFont="1" applyFill="1" applyBorder="1" applyAlignment="1">
      <alignment vertical="center"/>
    </xf>
    <xf numFmtId="167" fontId="73" fillId="0" borderId="10" xfId="383" applyNumberFormat="1" applyFont="1" applyFill="1" applyBorder="1" applyAlignment="1">
      <alignment horizontal="right" vertical="top"/>
    </xf>
    <xf numFmtId="167" fontId="73" fillId="0" borderId="10" xfId="0" applyNumberFormat="1" applyFont="1" applyFill="1" applyBorder="1" applyAlignment="1">
      <alignment horizontal="right" vertical="center"/>
    </xf>
    <xf numFmtId="167" fontId="71" fillId="0" borderId="10" xfId="0" applyNumberFormat="1" applyFont="1" applyFill="1" applyBorder="1" applyAlignment="1">
      <alignment horizontal="right"/>
    </xf>
    <xf numFmtId="168" fontId="72" fillId="0" borderId="10" xfId="0" applyNumberFormat="1" applyFont="1" applyFill="1" applyBorder="1" applyAlignment="1">
      <alignment horizontal="right" vertical="center"/>
    </xf>
    <xf numFmtId="168" fontId="72" fillId="49" borderId="10" xfId="0" applyNumberFormat="1" applyFont="1" applyFill="1" applyBorder="1" applyAlignment="1">
      <alignment horizontal="right" vertical="center"/>
    </xf>
    <xf numFmtId="165" fontId="78" fillId="49" borderId="31" xfId="577" applyNumberFormat="1" applyFont="1" applyFill="1" applyAlignment="1" applyProtection="1">
      <alignment horizontal="right" vertical="top" shrinkToFit="1"/>
    </xf>
    <xf numFmtId="165" fontId="79" fillId="49" borderId="31" xfId="577" applyNumberFormat="1" applyFont="1" applyFill="1" applyAlignment="1" applyProtection="1">
      <alignment horizontal="right" vertical="top" shrinkToFit="1"/>
    </xf>
    <xf numFmtId="165" fontId="79" fillId="49" borderId="37" xfId="577" applyNumberFormat="1" applyFont="1" applyFill="1" applyBorder="1" applyAlignment="1" applyProtection="1">
      <alignment horizontal="right" vertical="top" shrinkToFit="1"/>
    </xf>
    <xf numFmtId="165" fontId="78" fillId="49" borderId="31" xfId="578" applyNumberFormat="1" applyFont="1" applyFill="1" applyProtection="1">
      <alignment horizontal="right" vertical="top" shrinkToFit="1"/>
    </xf>
    <xf numFmtId="165" fontId="78" fillId="49" borderId="40" xfId="578" applyNumberFormat="1" applyFont="1" applyFill="1" applyBorder="1" applyProtection="1">
      <alignment horizontal="right" vertical="top" shrinkToFit="1"/>
    </xf>
    <xf numFmtId="165" fontId="78" fillId="49" borderId="10" xfId="578" applyNumberFormat="1" applyFont="1" applyFill="1" applyBorder="1" applyProtection="1">
      <alignment horizontal="right" vertical="top" shrinkToFit="1"/>
    </xf>
    <xf numFmtId="165" fontId="79" fillId="49" borderId="10" xfId="578" applyNumberFormat="1" applyFont="1" applyFill="1" applyBorder="1" applyProtection="1">
      <alignment horizontal="right" vertical="top" shrinkToFit="1"/>
    </xf>
    <xf numFmtId="0" fontId="77" fillId="49" borderId="10" xfId="0" applyFont="1" applyFill="1" applyBorder="1" applyAlignment="1">
      <alignment horizontal="center" vertical="center" wrapText="1"/>
    </xf>
    <xf numFmtId="164" fontId="73" fillId="0" borderId="10" xfId="0" applyNumberFormat="1" applyFont="1" applyFill="1" applyBorder="1" applyAlignment="1">
      <alignment vertical="center"/>
    </xf>
    <xf numFmtId="164" fontId="73" fillId="0" borderId="10" xfId="383" applyNumberFormat="1" applyFont="1" applyFill="1" applyBorder="1" applyAlignment="1">
      <alignment vertical="center"/>
    </xf>
    <xf numFmtId="43" fontId="73" fillId="0" borderId="10" xfId="774" applyFont="1" applyFill="1" applyBorder="1" applyAlignment="1">
      <alignment vertical="center"/>
    </xf>
    <xf numFmtId="0" fontId="73" fillId="49" borderId="0" xfId="0" applyFont="1" applyFill="1" applyAlignment="1">
      <alignment horizontal="left" vertical="top" wrapText="1"/>
    </xf>
    <xf numFmtId="0" fontId="78" fillId="49" borderId="10" xfId="0" applyFont="1" applyFill="1" applyBorder="1" applyAlignment="1">
      <alignment horizontal="center" vertical="center" wrapText="1"/>
    </xf>
    <xf numFmtId="0" fontId="74" fillId="49" borderId="0" xfId="780" applyFont="1" applyFill="1" applyAlignment="1">
      <alignment wrapText="1"/>
    </xf>
    <xf numFmtId="11" fontId="74" fillId="49" borderId="0" xfId="780" applyNumberFormat="1" applyFont="1" applyFill="1" applyAlignment="1">
      <alignment wrapText="1"/>
    </xf>
    <xf numFmtId="0" fontId="72" fillId="49" borderId="0" xfId="0" applyFont="1" applyFill="1" applyBorder="1"/>
    <xf numFmtId="0" fontId="74" fillId="49" borderId="0" xfId="780" applyFont="1" applyFill="1" applyBorder="1"/>
    <xf numFmtId="0" fontId="82" fillId="49" borderId="0" xfId="780" applyFont="1" applyFill="1" applyAlignment="1">
      <alignment horizontal="center" wrapText="1"/>
    </xf>
    <xf numFmtId="11" fontId="82" fillId="49" borderId="0" xfId="780" applyNumberFormat="1" applyFont="1" applyFill="1" applyAlignment="1">
      <alignment horizontal="center" wrapText="1"/>
    </xf>
    <xf numFmtId="0" fontId="72" fillId="49" borderId="0" xfId="0" applyFont="1" applyFill="1" applyAlignment="1">
      <alignment horizontal="left"/>
    </xf>
    <xf numFmtId="0" fontId="82" fillId="49" borderId="0" xfId="780" applyFont="1" applyFill="1" applyBorder="1" applyAlignment="1">
      <alignment horizontal="center" wrapText="1"/>
    </xf>
    <xf numFmtId="0" fontId="82" fillId="49" borderId="0" xfId="780" applyFont="1" applyFill="1" applyAlignment="1">
      <alignment horizontal="center"/>
    </xf>
    <xf numFmtId="11" fontId="82" fillId="49" borderId="0" xfId="780" applyNumberFormat="1" applyFont="1" applyFill="1" applyAlignment="1">
      <alignment horizontal="center"/>
    </xf>
    <xf numFmtId="0" fontId="82" fillId="49" borderId="0" xfId="780" applyFont="1" applyFill="1" applyBorder="1" applyAlignment="1">
      <alignment horizontal="center"/>
    </xf>
    <xf numFmtId="0" fontId="74" fillId="49" borderId="0" xfId="0" applyFont="1" applyFill="1" applyBorder="1" applyAlignment="1">
      <alignment vertical="top"/>
    </xf>
    <xf numFmtId="0" fontId="74" fillId="49" borderId="0" xfId="780" applyFont="1" applyFill="1" applyBorder="1" applyAlignment="1">
      <alignment horizontal="right"/>
    </xf>
    <xf numFmtId="11" fontId="74" fillId="49" borderId="0" xfId="780" applyNumberFormat="1" applyFont="1" applyFill="1" applyBorder="1" applyAlignment="1">
      <alignment horizontal="right"/>
    </xf>
    <xf numFmtId="0" fontId="72" fillId="49" borderId="0" xfId="0" applyFont="1" applyFill="1"/>
    <xf numFmtId="0" fontId="75" fillId="49" borderId="0" xfId="0" applyFont="1" applyFill="1" applyBorder="1" applyAlignment="1">
      <alignment horizontal="center" wrapText="1"/>
    </xf>
    <xf numFmtId="0" fontId="82" fillId="49" borderId="0" xfId="0" applyFont="1" applyFill="1" applyBorder="1" applyAlignment="1">
      <alignment horizontal="center" wrapText="1"/>
    </xf>
    <xf numFmtId="0" fontId="74" fillId="49" borderId="28" xfId="0" applyFont="1" applyFill="1" applyBorder="1" applyAlignment="1">
      <alignment horizontal="center" vertical="top"/>
    </xf>
    <xf numFmtId="169" fontId="78" fillId="49" borderId="37" xfId="148" applyNumberFormat="1" applyFont="1" applyFill="1" applyBorder="1" applyAlignment="1" applyProtection="1">
      <alignment horizontal="center" vertical="top" shrinkToFit="1"/>
    </xf>
    <xf numFmtId="4" fontId="79" fillId="49" borderId="31" xfId="147" applyNumberFormat="1" applyFont="1" applyFill="1" applyBorder="1" applyProtection="1">
      <alignment horizontal="right" vertical="top" shrinkToFit="1"/>
    </xf>
    <xf numFmtId="1" fontId="78" fillId="49" borderId="31" xfId="132" applyNumberFormat="1" applyFont="1" applyFill="1" applyBorder="1" applyAlignment="1" applyProtection="1">
      <alignment horizontal="center" vertical="top" shrinkToFit="1"/>
    </xf>
    <xf numFmtId="0" fontId="78" fillId="49" borderId="31" xfId="778" applyNumberFormat="1" applyFont="1" applyFill="1" applyProtection="1">
      <alignment vertical="top" wrapText="1"/>
    </xf>
    <xf numFmtId="4" fontId="78" fillId="49" borderId="31" xfId="779" applyNumberFormat="1" applyFont="1" applyFill="1" applyProtection="1">
      <alignment horizontal="right" vertical="top" shrinkToFit="1"/>
    </xf>
    <xf numFmtId="0" fontId="73" fillId="0" borderId="36" xfId="0" applyFont="1" applyFill="1" applyBorder="1"/>
    <xf numFmtId="0" fontId="73" fillId="0" borderId="38" xfId="0" applyFont="1" applyFill="1" applyBorder="1"/>
    <xf numFmtId="0" fontId="73" fillId="0" borderId="35" xfId="0" applyFont="1" applyFill="1" applyBorder="1"/>
    <xf numFmtId="0" fontId="73" fillId="0" borderId="0" xfId="0" applyFont="1" applyFill="1" applyAlignment="1">
      <alignment horizontal="left" vertical="top" wrapText="1"/>
    </xf>
    <xf numFmtId="164" fontId="72" fillId="0" borderId="26" xfId="0" applyNumberFormat="1" applyFont="1" applyFill="1" applyBorder="1" applyAlignment="1">
      <alignment horizontal="center" vertical="center" wrapText="1"/>
    </xf>
    <xf numFmtId="164" fontId="72" fillId="0" borderId="27" xfId="0" applyNumberFormat="1" applyFont="1" applyFill="1" applyBorder="1" applyAlignment="1">
      <alignment horizontal="center" vertical="center" wrapText="1"/>
    </xf>
    <xf numFmtId="164" fontId="72" fillId="0" borderId="29" xfId="0" applyNumberFormat="1" applyFont="1" applyFill="1" applyBorder="1" applyAlignment="1">
      <alignment horizontal="center" vertical="center" wrapText="1"/>
    </xf>
    <xf numFmtId="164" fontId="72" fillId="0" borderId="3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1" fontId="74" fillId="49" borderId="10" xfId="780" applyNumberFormat="1" applyFont="1" applyFill="1" applyBorder="1" applyAlignment="1">
      <alignment horizontal="center" vertical="center" wrapText="1"/>
    </xf>
    <xf numFmtId="0" fontId="77" fillId="49" borderId="10" xfId="0" applyFont="1" applyFill="1" applyBorder="1" applyAlignment="1">
      <alignment horizontal="center" vertical="center" wrapText="1"/>
    </xf>
    <xf numFmtId="0" fontId="79" fillId="49" borderId="42" xfId="144" applyFont="1" applyFill="1" applyBorder="1" applyAlignment="1">
      <alignment horizontal="center"/>
    </xf>
    <xf numFmtId="0" fontId="79" fillId="49" borderId="39" xfId="144" applyFont="1" applyFill="1" applyBorder="1" applyAlignment="1">
      <alignment horizontal="center"/>
    </xf>
    <xf numFmtId="0" fontId="75" fillId="49" borderId="0" xfId="0" applyFont="1" applyFill="1" applyAlignment="1">
      <alignment horizontal="center" wrapText="1"/>
    </xf>
    <xf numFmtId="0" fontId="75" fillId="49" borderId="0" xfId="0" applyFont="1" applyFill="1" applyBorder="1" applyAlignment="1">
      <alignment horizontal="center" wrapText="1"/>
    </xf>
    <xf numFmtId="49" fontId="74" fillId="49" borderId="10" xfId="781" applyNumberFormat="1" applyFont="1" applyFill="1" applyBorder="1" applyAlignment="1">
      <alignment horizontal="center" vertical="top" wrapText="1"/>
    </xf>
    <xf numFmtId="49" fontId="74" fillId="49" borderId="10" xfId="781" applyNumberFormat="1" applyFont="1" applyFill="1" applyBorder="1" applyAlignment="1">
      <alignment horizontal="center" vertical="center" wrapText="1"/>
    </xf>
    <xf numFmtId="0" fontId="73" fillId="49" borderId="0" xfId="0" applyFont="1" applyFill="1" applyAlignment="1">
      <alignment horizontal="left" vertical="top" wrapText="1"/>
    </xf>
    <xf numFmtId="0" fontId="73" fillId="49" borderId="10" xfId="151" applyFont="1" applyFill="1" applyBorder="1" applyAlignment="1" applyProtection="1">
      <alignment horizontal="center" vertical="center" wrapText="1"/>
      <protection locked="0"/>
    </xf>
    <xf numFmtId="0" fontId="78" fillId="49" borderId="11" xfId="0" applyFont="1" applyFill="1" applyBorder="1" applyAlignment="1">
      <alignment horizontal="right"/>
    </xf>
    <xf numFmtId="49" fontId="75" fillId="49" borderId="0" xfId="368" applyNumberFormat="1" applyFont="1" applyFill="1" applyBorder="1" applyAlignment="1">
      <alignment horizontal="center" vertical="center" wrapText="1"/>
    </xf>
    <xf numFmtId="0" fontId="73" fillId="49" borderId="10" xfId="151" applyFont="1" applyFill="1" applyBorder="1" applyAlignment="1">
      <alignment horizontal="center" vertical="top" wrapText="1"/>
    </xf>
    <xf numFmtId="49" fontId="73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74" fillId="0" borderId="25" xfId="382" applyFont="1" applyFill="1" applyBorder="1" applyAlignment="1">
      <alignment horizontal="center" vertical="center" wrapText="1"/>
    </xf>
    <xf numFmtId="0" fontId="74" fillId="0" borderId="28" xfId="382" applyFont="1" applyFill="1" applyBorder="1" applyAlignment="1">
      <alignment horizontal="center" vertical="center" wrapText="1"/>
    </xf>
    <xf numFmtId="0" fontId="75" fillId="0" borderId="0" xfId="382" applyFont="1" applyFill="1" applyAlignment="1">
      <alignment horizontal="center" wrapText="1"/>
    </xf>
    <xf numFmtId="0" fontId="74" fillId="0" borderId="36" xfId="382" applyFont="1" applyFill="1" applyBorder="1" applyAlignment="1">
      <alignment horizontal="center" vertical="center" wrapText="1"/>
    </xf>
    <xf numFmtId="0" fontId="74" fillId="0" borderId="35" xfId="382" applyFont="1" applyFill="1" applyBorder="1" applyAlignment="1">
      <alignment horizontal="center" vertical="center" wrapText="1"/>
    </xf>
    <xf numFmtId="0" fontId="79" fillId="49" borderId="31" xfId="144" applyNumberFormat="1" applyFont="1" applyFill="1" applyBorder="1" applyAlignment="1" applyProtection="1">
      <alignment horizontal="left"/>
    </xf>
    <xf numFmtId="0" fontId="79" fillId="49" borderId="31" xfId="144" applyFont="1" applyFill="1" applyBorder="1" applyAlignment="1">
      <alignment horizontal="left"/>
    </xf>
    <xf numFmtId="0" fontId="81" fillId="49" borderId="0" xfId="80" applyFont="1" applyFill="1" applyAlignment="1">
      <alignment horizontal="center" vertical="top" wrapText="1"/>
    </xf>
    <xf numFmtId="0" fontId="78" fillId="49" borderId="11" xfId="0" applyFont="1" applyFill="1" applyBorder="1" applyAlignment="1">
      <alignment horizontal="right" vertical="top"/>
    </xf>
    <xf numFmtId="0" fontId="78" fillId="49" borderId="36" xfId="0" applyFont="1" applyFill="1" applyBorder="1" applyAlignment="1">
      <alignment horizontal="center" vertical="center" wrapText="1"/>
    </xf>
    <xf numFmtId="0" fontId="78" fillId="49" borderId="35" xfId="0" applyFont="1" applyFill="1" applyBorder="1" applyAlignment="1">
      <alignment horizontal="center" vertical="center" wrapText="1"/>
    </xf>
    <xf numFmtId="0" fontId="78" fillId="49" borderId="10" xfId="0" applyFont="1" applyFill="1" applyBorder="1" applyAlignment="1">
      <alignment horizontal="center" vertical="center" wrapText="1"/>
    </xf>
    <xf numFmtId="1" fontId="79" fillId="0" borderId="31" xfId="132" applyNumberFormat="1" applyFont="1" applyBorder="1" applyAlignment="1" applyProtection="1">
      <alignment horizontal="center" vertical="top" shrinkToFit="1"/>
    </xf>
    <xf numFmtId="0" fontId="79" fillId="0" borderId="31" xfId="778" applyNumberFormat="1" applyFont="1" applyProtection="1">
      <alignment vertical="top" wrapText="1"/>
    </xf>
    <xf numFmtId="4" fontId="79" fillId="49" borderId="31" xfId="779" applyNumberFormat="1" applyFont="1" applyFill="1" applyProtection="1">
      <alignment horizontal="right" vertical="top" shrinkToFit="1"/>
    </xf>
    <xf numFmtId="1" fontId="78" fillId="0" borderId="31" xfId="132" applyNumberFormat="1" applyFont="1" applyBorder="1" applyAlignment="1" applyProtection="1">
      <alignment horizontal="center" vertical="top" shrinkToFit="1"/>
    </xf>
    <xf numFmtId="0" fontId="78" fillId="0" borderId="31" xfId="778" applyNumberFormat="1" applyFont="1" applyProtection="1">
      <alignment vertical="top" wrapText="1"/>
    </xf>
    <xf numFmtId="0" fontId="79" fillId="49" borderId="33" xfId="144" applyFont="1" applyFill="1" applyBorder="1" applyAlignment="1">
      <alignment horizontal="center"/>
    </xf>
  </cellXfs>
  <cellStyles count="782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60" xfId="775"/>
    <cellStyle name="xl61" xfId="778"/>
    <cellStyle name="xl63" xfId="776"/>
    <cellStyle name="xl64" xfId="77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" xfId="781"/>
    <cellStyle name="Обычный_Документ (1) 2 4" xfId="368"/>
    <cellStyle name="Обычный_Лист1" xfId="151"/>
    <cellStyle name="Обычный_разделы прил 5" xfId="780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M268"/>
  <sheetViews>
    <sheetView zoomScale="115" zoomScaleNormal="115" zoomScaleSheetLayoutView="115" workbookViewId="0">
      <selection sqref="A1:XFD1048576"/>
    </sheetView>
  </sheetViews>
  <sheetFormatPr defaultRowHeight="12"/>
  <cols>
    <col min="1" max="1" width="3.85546875" style="68" customWidth="1"/>
    <col min="2" max="2" width="3.42578125" style="71" customWidth="1"/>
    <col min="3" max="3" width="2.140625" style="72" customWidth="1"/>
    <col min="4" max="4" width="3.28515625" style="72" customWidth="1"/>
    <col min="5" max="5" width="3.42578125" style="72" customWidth="1"/>
    <col min="6" max="6" width="3.7109375" style="72" customWidth="1"/>
    <col min="7" max="7" width="2.7109375" style="72" customWidth="1"/>
    <col min="8" max="8" width="4.140625" style="72" customWidth="1"/>
    <col min="9" max="9" width="4.28515625" style="72" customWidth="1"/>
    <col min="10" max="10" width="47.7109375" style="68" customWidth="1"/>
    <col min="11" max="11" width="14.28515625" style="68" customWidth="1"/>
    <col min="12" max="12" width="16.140625" style="74" customWidth="1"/>
    <col min="13" max="254" width="9.140625" style="68"/>
    <col min="255" max="255" width="3.85546875" style="68" customWidth="1"/>
    <col min="256" max="256" width="3.5703125" style="68" customWidth="1"/>
    <col min="257" max="257" width="2.42578125" style="68" customWidth="1"/>
    <col min="258" max="258" width="2.85546875" style="68" customWidth="1"/>
    <col min="259" max="259" width="2.42578125" style="68" customWidth="1"/>
    <col min="260" max="260" width="3.5703125" style="68" customWidth="1"/>
    <col min="261" max="261" width="2.5703125" style="68" customWidth="1"/>
    <col min="262" max="262" width="4.85546875" style="68" customWidth="1"/>
    <col min="263" max="263" width="3.5703125" style="68" customWidth="1"/>
    <col min="264" max="264" width="58.7109375" style="68" customWidth="1"/>
    <col min="265" max="265" width="14.140625" style="68" customWidth="1"/>
    <col min="266" max="266" width="11.7109375" style="68" customWidth="1"/>
    <col min="267" max="510" width="9.140625" style="68"/>
    <col min="511" max="511" width="3.85546875" style="68" customWidth="1"/>
    <col min="512" max="512" width="3.5703125" style="68" customWidth="1"/>
    <col min="513" max="513" width="2.42578125" style="68" customWidth="1"/>
    <col min="514" max="514" width="2.85546875" style="68" customWidth="1"/>
    <col min="515" max="515" width="2.42578125" style="68" customWidth="1"/>
    <col min="516" max="516" width="3.5703125" style="68" customWidth="1"/>
    <col min="517" max="517" width="2.5703125" style="68" customWidth="1"/>
    <col min="518" max="518" width="4.85546875" style="68" customWidth="1"/>
    <col min="519" max="519" width="3.5703125" style="68" customWidth="1"/>
    <col min="520" max="520" width="58.7109375" style="68" customWidth="1"/>
    <col min="521" max="521" width="14.140625" style="68" customWidth="1"/>
    <col min="522" max="522" width="11.7109375" style="68" customWidth="1"/>
    <col min="523" max="766" width="9.140625" style="68"/>
    <col min="767" max="767" width="3.85546875" style="68" customWidth="1"/>
    <col min="768" max="768" width="3.5703125" style="68" customWidth="1"/>
    <col min="769" max="769" width="2.42578125" style="68" customWidth="1"/>
    <col min="770" max="770" width="2.85546875" style="68" customWidth="1"/>
    <col min="771" max="771" width="2.42578125" style="68" customWidth="1"/>
    <col min="772" max="772" width="3.5703125" style="68" customWidth="1"/>
    <col min="773" max="773" width="2.5703125" style="68" customWidth="1"/>
    <col min="774" max="774" width="4.85546875" style="68" customWidth="1"/>
    <col min="775" max="775" width="3.5703125" style="68" customWidth="1"/>
    <col min="776" max="776" width="58.7109375" style="68" customWidth="1"/>
    <col min="777" max="777" width="14.140625" style="68" customWidth="1"/>
    <col min="778" max="778" width="11.7109375" style="68" customWidth="1"/>
    <col min="779" max="1022" width="9.140625" style="68"/>
    <col min="1023" max="1023" width="3.85546875" style="68" customWidth="1"/>
    <col min="1024" max="1024" width="3.5703125" style="68" customWidth="1"/>
    <col min="1025" max="1025" width="2.42578125" style="68" customWidth="1"/>
    <col min="1026" max="1026" width="2.85546875" style="68" customWidth="1"/>
    <col min="1027" max="1027" width="2.42578125" style="68" customWidth="1"/>
    <col min="1028" max="1028" width="3.5703125" style="68" customWidth="1"/>
    <col min="1029" max="1029" width="2.5703125" style="68" customWidth="1"/>
    <col min="1030" max="1030" width="4.85546875" style="68" customWidth="1"/>
    <col min="1031" max="1031" width="3.5703125" style="68" customWidth="1"/>
    <col min="1032" max="1032" width="58.7109375" style="68" customWidth="1"/>
    <col min="1033" max="1033" width="14.140625" style="68" customWidth="1"/>
    <col min="1034" max="1034" width="11.7109375" style="68" customWidth="1"/>
    <col min="1035" max="1278" width="9.140625" style="68"/>
    <col min="1279" max="1279" width="3.85546875" style="68" customWidth="1"/>
    <col min="1280" max="1280" width="3.5703125" style="68" customWidth="1"/>
    <col min="1281" max="1281" width="2.42578125" style="68" customWidth="1"/>
    <col min="1282" max="1282" width="2.85546875" style="68" customWidth="1"/>
    <col min="1283" max="1283" width="2.42578125" style="68" customWidth="1"/>
    <col min="1284" max="1284" width="3.5703125" style="68" customWidth="1"/>
    <col min="1285" max="1285" width="2.5703125" style="68" customWidth="1"/>
    <col min="1286" max="1286" width="4.85546875" style="68" customWidth="1"/>
    <col min="1287" max="1287" width="3.5703125" style="68" customWidth="1"/>
    <col min="1288" max="1288" width="58.7109375" style="68" customWidth="1"/>
    <col min="1289" max="1289" width="14.140625" style="68" customWidth="1"/>
    <col min="1290" max="1290" width="11.7109375" style="68" customWidth="1"/>
    <col min="1291" max="1534" width="9.140625" style="68"/>
    <col min="1535" max="1535" width="3.85546875" style="68" customWidth="1"/>
    <col min="1536" max="1536" width="3.5703125" style="68" customWidth="1"/>
    <col min="1537" max="1537" width="2.42578125" style="68" customWidth="1"/>
    <col min="1538" max="1538" width="2.85546875" style="68" customWidth="1"/>
    <col min="1539" max="1539" width="2.42578125" style="68" customWidth="1"/>
    <col min="1540" max="1540" width="3.5703125" style="68" customWidth="1"/>
    <col min="1541" max="1541" width="2.5703125" style="68" customWidth="1"/>
    <col min="1542" max="1542" width="4.85546875" style="68" customWidth="1"/>
    <col min="1543" max="1543" width="3.5703125" style="68" customWidth="1"/>
    <col min="1544" max="1544" width="58.7109375" style="68" customWidth="1"/>
    <col min="1545" max="1545" width="14.140625" style="68" customWidth="1"/>
    <col min="1546" max="1546" width="11.7109375" style="68" customWidth="1"/>
    <col min="1547" max="1790" width="9.140625" style="68"/>
    <col min="1791" max="1791" width="3.85546875" style="68" customWidth="1"/>
    <col min="1792" max="1792" width="3.5703125" style="68" customWidth="1"/>
    <col min="1793" max="1793" width="2.42578125" style="68" customWidth="1"/>
    <col min="1794" max="1794" width="2.85546875" style="68" customWidth="1"/>
    <col min="1795" max="1795" width="2.42578125" style="68" customWidth="1"/>
    <col min="1796" max="1796" width="3.5703125" style="68" customWidth="1"/>
    <col min="1797" max="1797" width="2.5703125" style="68" customWidth="1"/>
    <col min="1798" max="1798" width="4.85546875" style="68" customWidth="1"/>
    <col min="1799" max="1799" width="3.5703125" style="68" customWidth="1"/>
    <col min="1800" max="1800" width="58.7109375" style="68" customWidth="1"/>
    <col min="1801" max="1801" width="14.140625" style="68" customWidth="1"/>
    <col min="1802" max="1802" width="11.7109375" style="68" customWidth="1"/>
    <col min="1803" max="2046" width="9.140625" style="68"/>
    <col min="2047" max="2047" width="3.85546875" style="68" customWidth="1"/>
    <col min="2048" max="2048" width="3.5703125" style="68" customWidth="1"/>
    <col min="2049" max="2049" width="2.42578125" style="68" customWidth="1"/>
    <col min="2050" max="2050" width="2.85546875" style="68" customWidth="1"/>
    <col min="2051" max="2051" width="2.42578125" style="68" customWidth="1"/>
    <col min="2052" max="2052" width="3.5703125" style="68" customWidth="1"/>
    <col min="2053" max="2053" width="2.5703125" style="68" customWidth="1"/>
    <col min="2054" max="2054" width="4.85546875" style="68" customWidth="1"/>
    <col min="2055" max="2055" width="3.5703125" style="68" customWidth="1"/>
    <col min="2056" max="2056" width="58.7109375" style="68" customWidth="1"/>
    <col min="2057" max="2057" width="14.140625" style="68" customWidth="1"/>
    <col min="2058" max="2058" width="11.7109375" style="68" customWidth="1"/>
    <col min="2059" max="2302" width="9.140625" style="68"/>
    <col min="2303" max="2303" width="3.85546875" style="68" customWidth="1"/>
    <col min="2304" max="2304" width="3.5703125" style="68" customWidth="1"/>
    <col min="2305" max="2305" width="2.42578125" style="68" customWidth="1"/>
    <col min="2306" max="2306" width="2.85546875" style="68" customWidth="1"/>
    <col min="2307" max="2307" width="2.42578125" style="68" customWidth="1"/>
    <col min="2308" max="2308" width="3.5703125" style="68" customWidth="1"/>
    <col min="2309" max="2309" width="2.5703125" style="68" customWidth="1"/>
    <col min="2310" max="2310" width="4.85546875" style="68" customWidth="1"/>
    <col min="2311" max="2311" width="3.5703125" style="68" customWidth="1"/>
    <col min="2312" max="2312" width="58.7109375" style="68" customWidth="1"/>
    <col min="2313" max="2313" width="14.140625" style="68" customWidth="1"/>
    <col min="2314" max="2314" width="11.7109375" style="68" customWidth="1"/>
    <col min="2315" max="2558" width="9.140625" style="68"/>
    <col min="2559" max="2559" width="3.85546875" style="68" customWidth="1"/>
    <col min="2560" max="2560" width="3.5703125" style="68" customWidth="1"/>
    <col min="2561" max="2561" width="2.42578125" style="68" customWidth="1"/>
    <col min="2562" max="2562" width="2.85546875" style="68" customWidth="1"/>
    <col min="2563" max="2563" width="2.42578125" style="68" customWidth="1"/>
    <col min="2564" max="2564" width="3.5703125" style="68" customWidth="1"/>
    <col min="2565" max="2565" width="2.5703125" style="68" customWidth="1"/>
    <col min="2566" max="2566" width="4.85546875" style="68" customWidth="1"/>
    <col min="2567" max="2567" width="3.5703125" style="68" customWidth="1"/>
    <col min="2568" max="2568" width="58.7109375" style="68" customWidth="1"/>
    <col min="2569" max="2569" width="14.140625" style="68" customWidth="1"/>
    <col min="2570" max="2570" width="11.7109375" style="68" customWidth="1"/>
    <col min="2571" max="2814" width="9.140625" style="68"/>
    <col min="2815" max="2815" width="3.85546875" style="68" customWidth="1"/>
    <col min="2816" max="2816" width="3.5703125" style="68" customWidth="1"/>
    <col min="2817" max="2817" width="2.42578125" style="68" customWidth="1"/>
    <col min="2818" max="2818" width="2.85546875" style="68" customWidth="1"/>
    <col min="2819" max="2819" width="2.42578125" style="68" customWidth="1"/>
    <col min="2820" max="2820" width="3.5703125" style="68" customWidth="1"/>
    <col min="2821" max="2821" width="2.5703125" style="68" customWidth="1"/>
    <col min="2822" max="2822" width="4.85546875" style="68" customWidth="1"/>
    <col min="2823" max="2823" width="3.5703125" style="68" customWidth="1"/>
    <col min="2824" max="2824" width="58.7109375" style="68" customWidth="1"/>
    <col min="2825" max="2825" width="14.140625" style="68" customWidth="1"/>
    <col min="2826" max="2826" width="11.7109375" style="68" customWidth="1"/>
    <col min="2827" max="3070" width="9.140625" style="68"/>
    <col min="3071" max="3071" width="3.85546875" style="68" customWidth="1"/>
    <col min="3072" max="3072" width="3.5703125" style="68" customWidth="1"/>
    <col min="3073" max="3073" width="2.42578125" style="68" customWidth="1"/>
    <col min="3074" max="3074" width="2.85546875" style="68" customWidth="1"/>
    <col min="3075" max="3075" width="2.42578125" style="68" customWidth="1"/>
    <col min="3076" max="3076" width="3.5703125" style="68" customWidth="1"/>
    <col min="3077" max="3077" width="2.5703125" style="68" customWidth="1"/>
    <col min="3078" max="3078" width="4.85546875" style="68" customWidth="1"/>
    <col min="3079" max="3079" width="3.5703125" style="68" customWidth="1"/>
    <col min="3080" max="3080" width="58.7109375" style="68" customWidth="1"/>
    <col min="3081" max="3081" width="14.140625" style="68" customWidth="1"/>
    <col min="3082" max="3082" width="11.7109375" style="68" customWidth="1"/>
    <col min="3083" max="3326" width="9.140625" style="68"/>
    <col min="3327" max="3327" width="3.85546875" style="68" customWidth="1"/>
    <col min="3328" max="3328" width="3.5703125" style="68" customWidth="1"/>
    <col min="3329" max="3329" width="2.42578125" style="68" customWidth="1"/>
    <col min="3330" max="3330" width="2.85546875" style="68" customWidth="1"/>
    <col min="3331" max="3331" width="2.42578125" style="68" customWidth="1"/>
    <col min="3332" max="3332" width="3.5703125" style="68" customWidth="1"/>
    <col min="3333" max="3333" width="2.5703125" style="68" customWidth="1"/>
    <col min="3334" max="3334" width="4.85546875" style="68" customWidth="1"/>
    <col min="3335" max="3335" width="3.5703125" style="68" customWidth="1"/>
    <col min="3336" max="3336" width="58.7109375" style="68" customWidth="1"/>
    <col min="3337" max="3337" width="14.140625" style="68" customWidth="1"/>
    <col min="3338" max="3338" width="11.7109375" style="68" customWidth="1"/>
    <col min="3339" max="3582" width="9.140625" style="68"/>
    <col min="3583" max="3583" width="3.85546875" style="68" customWidth="1"/>
    <col min="3584" max="3584" width="3.5703125" style="68" customWidth="1"/>
    <col min="3585" max="3585" width="2.42578125" style="68" customWidth="1"/>
    <col min="3586" max="3586" width="2.85546875" style="68" customWidth="1"/>
    <col min="3587" max="3587" width="2.42578125" style="68" customWidth="1"/>
    <col min="3588" max="3588" width="3.5703125" style="68" customWidth="1"/>
    <col min="3589" max="3589" width="2.5703125" style="68" customWidth="1"/>
    <col min="3590" max="3590" width="4.85546875" style="68" customWidth="1"/>
    <col min="3591" max="3591" width="3.5703125" style="68" customWidth="1"/>
    <col min="3592" max="3592" width="58.7109375" style="68" customWidth="1"/>
    <col min="3593" max="3593" width="14.140625" style="68" customWidth="1"/>
    <col min="3594" max="3594" width="11.7109375" style="68" customWidth="1"/>
    <col min="3595" max="3838" width="9.140625" style="68"/>
    <col min="3839" max="3839" width="3.85546875" style="68" customWidth="1"/>
    <col min="3840" max="3840" width="3.5703125" style="68" customWidth="1"/>
    <col min="3841" max="3841" width="2.42578125" style="68" customWidth="1"/>
    <col min="3842" max="3842" width="2.85546875" style="68" customWidth="1"/>
    <col min="3843" max="3843" width="2.42578125" style="68" customWidth="1"/>
    <col min="3844" max="3844" width="3.5703125" style="68" customWidth="1"/>
    <col min="3845" max="3845" width="2.5703125" style="68" customWidth="1"/>
    <col min="3846" max="3846" width="4.85546875" style="68" customWidth="1"/>
    <col min="3847" max="3847" width="3.5703125" style="68" customWidth="1"/>
    <col min="3848" max="3848" width="58.7109375" style="68" customWidth="1"/>
    <col min="3849" max="3849" width="14.140625" style="68" customWidth="1"/>
    <col min="3850" max="3850" width="11.7109375" style="68" customWidth="1"/>
    <col min="3851" max="4094" width="9.140625" style="68"/>
    <col min="4095" max="4095" width="3.85546875" style="68" customWidth="1"/>
    <col min="4096" max="4096" width="3.5703125" style="68" customWidth="1"/>
    <col min="4097" max="4097" width="2.42578125" style="68" customWidth="1"/>
    <col min="4098" max="4098" width="2.85546875" style="68" customWidth="1"/>
    <col min="4099" max="4099" width="2.42578125" style="68" customWidth="1"/>
    <col min="4100" max="4100" width="3.5703125" style="68" customWidth="1"/>
    <col min="4101" max="4101" width="2.5703125" style="68" customWidth="1"/>
    <col min="4102" max="4102" width="4.85546875" style="68" customWidth="1"/>
    <col min="4103" max="4103" width="3.5703125" style="68" customWidth="1"/>
    <col min="4104" max="4104" width="58.7109375" style="68" customWidth="1"/>
    <col min="4105" max="4105" width="14.140625" style="68" customWidth="1"/>
    <col min="4106" max="4106" width="11.7109375" style="68" customWidth="1"/>
    <col min="4107" max="4350" width="9.140625" style="68"/>
    <col min="4351" max="4351" width="3.85546875" style="68" customWidth="1"/>
    <col min="4352" max="4352" width="3.5703125" style="68" customWidth="1"/>
    <col min="4353" max="4353" width="2.42578125" style="68" customWidth="1"/>
    <col min="4354" max="4354" width="2.85546875" style="68" customWidth="1"/>
    <col min="4355" max="4355" width="2.42578125" style="68" customWidth="1"/>
    <col min="4356" max="4356" width="3.5703125" style="68" customWidth="1"/>
    <col min="4357" max="4357" width="2.5703125" style="68" customWidth="1"/>
    <col min="4358" max="4358" width="4.85546875" style="68" customWidth="1"/>
    <col min="4359" max="4359" width="3.5703125" style="68" customWidth="1"/>
    <col min="4360" max="4360" width="58.7109375" style="68" customWidth="1"/>
    <col min="4361" max="4361" width="14.140625" style="68" customWidth="1"/>
    <col min="4362" max="4362" width="11.7109375" style="68" customWidth="1"/>
    <col min="4363" max="4606" width="9.140625" style="68"/>
    <col min="4607" max="4607" width="3.85546875" style="68" customWidth="1"/>
    <col min="4608" max="4608" width="3.5703125" style="68" customWidth="1"/>
    <col min="4609" max="4609" width="2.42578125" style="68" customWidth="1"/>
    <col min="4610" max="4610" width="2.85546875" style="68" customWidth="1"/>
    <col min="4611" max="4611" width="2.42578125" style="68" customWidth="1"/>
    <col min="4612" max="4612" width="3.5703125" style="68" customWidth="1"/>
    <col min="4613" max="4613" width="2.5703125" style="68" customWidth="1"/>
    <col min="4614" max="4614" width="4.85546875" style="68" customWidth="1"/>
    <col min="4615" max="4615" width="3.5703125" style="68" customWidth="1"/>
    <col min="4616" max="4616" width="58.7109375" style="68" customWidth="1"/>
    <col min="4617" max="4617" width="14.140625" style="68" customWidth="1"/>
    <col min="4618" max="4618" width="11.7109375" style="68" customWidth="1"/>
    <col min="4619" max="4862" width="9.140625" style="68"/>
    <col min="4863" max="4863" width="3.85546875" style="68" customWidth="1"/>
    <col min="4864" max="4864" width="3.5703125" style="68" customWidth="1"/>
    <col min="4865" max="4865" width="2.42578125" style="68" customWidth="1"/>
    <col min="4866" max="4866" width="2.85546875" style="68" customWidth="1"/>
    <col min="4867" max="4867" width="2.42578125" style="68" customWidth="1"/>
    <col min="4868" max="4868" width="3.5703125" style="68" customWidth="1"/>
    <col min="4869" max="4869" width="2.5703125" style="68" customWidth="1"/>
    <col min="4870" max="4870" width="4.85546875" style="68" customWidth="1"/>
    <col min="4871" max="4871" width="3.5703125" style="68" customWidth="1"/>
    <col min="4872" max="4872" width="58.7109375" style="68" customWidth="1"/>
    <col min="4873" max="4873" width="14.140625" style="68" customWidth="1"/>
    <col min="4874" max="4874" width="11.7109375" style="68" customWidth="1"/>
    <col min="4875" max="5118" width="9.140625" style="68"/>
    <col min="5119" max="5119" width="3.85546875" style="68" customWidth="1"/>
    <col min="5120" max="5120" width="3.5703125" style="68" customWidth="1"/>
    <col min="5121" max="5121" width="2.42578125" style="68" customWidth="1"/>
    <col min="5122" max="5122" width="2.85546875" style="68" customWidth="1"/>
    <col min="5123" max="5123" width="2.42578125" style="68" customWidth="1"/>
    <col min="5124" max="5124" width="3.5703125" style="68" customWidth="1"/>
    <col min="5125" max="5125" width="2.5703125" style="68" customWidth="1"/>
    <col min="5126" max="5126" width="4.85546875" style="68" customWidth="1"/>
    <col min="5127" max="5127" width="3.5703125" style="68" customWidth="1"/>
    <col min="5128" max="5128" width="58.7109375" style="68" customWidth="1"/>
    <col min="5129" max="5129" width="14.140625" style="68" customWidth="1"/>
    <col min="5130" max="5130" width="11.7109375" style="68" customWidth="1"/>
    <col min="5131" max="5374" width="9.140625" style="68"/>
    <col min="5375" max="5375" width="3.85546875" style="68" customWidth="1"/>
    <col min="5376" max="5376" width="3.5703125" style="68" customWidth="1"/>
    <col min="5377" max="5377" width="2.42578125" style="68" customWidth="1"/>
    <col min="5378" max="5378" width="2.85546875" style="68" customWidth="1"/>
    <col min="5379" max="5379" width="2.42578125" style="68" customWidth="1"/>
    <col min="5380" max="5380" width="3.5703125" style="68" customWidth="1"/>
    <col min="5381" max="5381" width="2.5703125" style="68" customWidth="1"/>
    <col min="5382" max="5382" width="4.85546875" style="68" customWidth="1"/>
    <col min="5383" max="5383" width="3.5703125" style="68" customWidth="1"/>
    <col min="5384" max="5384" width="58.7109375" style="68" customWidth="1"/>
    <col min="5385" max="5385" width="14.140625" style="68" customWidth="1"/>
    <col min="5386" max="5386" width="11.7109375" style="68" customWidth="1"/>
    <col min="5387" max="5630" width="9.140625" style="68"/>
    <col min="5631" max="5631" width="3.85546875" style="68" customWidth="1"/>
    <col min="5632" max="5632" width="3.5703125" style="68" customWidth="1"/>
    <col min="5633" max="5633" width="2.42578125" style="68" customWidth="1"/>
    <col min="5634" max="5634" width="2.85546875" style="68" customWidth="1"/>
    <col min="5635" max="5635" width="2.42578125" style="68" customWidth="1"/>
    <col min="5636" max="5636" width="3.5703125" style="68" customWidth="1"/>
    <col min="5637" max="5637" width="2.5703125" style="68" customWidth="1"/>
    <col min="5638" max="5638" width="4.85546875" style="68" customWidth="1"/>
    <col min="5639" max="5639" width="3.5703125" style="68" customWidth="1"/>
    <col min="5640" max="5640" width="58.7109375" style="68" customWidth="1"/>
    <col min="5641" max="5641" width="14.140625" style="68" customWidth="1"/>
    <col min="5642" max="5642" width="11.7109375" style="68" customWidth="1"/>
    <col min="5643" max="5886" width="9.140625" style="68"/>
    <col min="5887" max="5887" width="3.85546875" style="68" customWidth="1"/>
    <col min="5888" max="5888" width="3.5703125" style="68" customWidth="1"/>
    <col min="5889" max="5889" width="2.42578125" style="68" customWidth="1"/>
    <col min="5890" max="5890" width="2.85546875" style="68" customWidth="1"/>
    <col min="5891" max="5891" width="2.42578125" style="68" customWidth="1"/>
    <col min="5892" max="5892" width="3.5703125" style="68" customWidth="1"/>
    <col min="5893" max="5893" width="2.5703125" style="68" customWidth="1"/>
    <col min="5894" max="5894" width="4.85546875" style="68" customWidth="1"/>
    <col min="5895" max="5895" width="3.5703125" style="68" customWidth="1"/>
    <col min="5896" max="5896" width="58.7109375" style="68" customWidth="1"/>
    <col min="5897" max="5897" width="14.140625" style="68" customWidth="1"/>
    <col min="5898" max="5898" width="11.7109375" style="68" customWidth="1"/>
    <col min="5899" max="6142" width="9.140625" style="68"/>
    <col min="6143" max="6143" width="3.85546875" style="68" customWidth="1"/>
    <col min="6144" max="6144" width="3.5703125" style="68" customWidth="1"/>
    <col min="6145" max="6145" width="2.42578125" style="68" customWidth="1"/>
    <col min="6146" max="6146" width="2.85546875" style="68" customWidth="1"/>
    <col min="6147" max="6147" width="2.42578125" style="68" customWidth="1"/>
    <col min="6148" max="6148" width="3.5703125" style="68" customWidth="1"/>
    <col min="6149" max="6149" width="2.5703125" style="68" customWidth="1"/>
    <col min="6150" max="6150" width="4.85546875" style="68" customWidth="1"/>
    <col min="6151" max="6151" width="3.5703125" style="68" customWidth="1"/>
    <col min="6152" max="6152" width="58.7109375" style="68" customWidth="1"/>
    <col min="6153" max="6153" width="14.140625" style="68" customWidth="1"/>
    <col min="6154" max="6154" width="11.7109375" style="68" customWidth="1"/>
    <col min="6155" max="6398" width="9.140625" style="68"/>
    <col min="6399" max="6399" width="3.85546875" style="68" customWidth="1"/>
    <col min="6400" max="6400" width="3.5703125" style="68" customWidth="1"/>
    <col min="6401" max="6401" width="2.42578125" style="68" customWidth="1"/>
    <col min="6402" max="6402" width="2.85546875" style="68" customWidth="1"/>
    <col min="6403" max="6403" width="2.42578125" style="68" customWidth="1"/>
    <col min="6404" max="6404" width="3.5703125" style="68" customWidth="1"/>
    <col min="6405" max="6405" width="2.5703125" style="68" customWidth="1"/>
    <col min="6406" max="6406" width="4.85546875" style="68" customWidth="1"/>
    <col min="6407" max="6407" width="3.5703125" style="68" customWidth="1"/>
    <col min="6408" max="6408" width="58.7109375" style="68" customWidth="1"/>
    <col min="6409" max="6409" width="14.140625" style="68" customWidth="1"/>
    <col min="6410" max="6410" width="11.7109375" style="68" customWidth="1"/>
    <col min="6411" max="6654" width="9.140625" style="68"/>
    <col min="6655" max="6655" width="3.85546875" style="68" customWidth="1"/>
    <col min="6656" max="6656" width="3.5703125" style="68" customWidth="1"/>
    <col min="6657" max="6657" width="2.42578125" style="68" customWidth="1"/>
    <col min="6658" max="6658" width="2.85546875" style="68" customWidth="1"/>
    <col min="6659" max="6659" width="2.42578125" style="68" customWidth="1"/>
    <col min="6660" max="6660" width="3.5703125" style="68" customWidth="1"/>
    <col min="6661" max="6661" width="2.5703125" style="68" customWidth="1"/>
    <col min="6662" max="6662" width="4.85546875" style="68" customWidth="1"/>
    <col min="6663" max="6663" width="3.5703125" style="68" customWidth="1"/>
    <col min="6664" max="6664" width="58.7109375" style="68" customWidth="1"/>
    <col min="6665" max="6665" width="14.140625" style="68" customWidth="1"/>
    <col min="6666" max="6666" width="11.7109375" style="68" customWidth="1"/>
    <col min="6667" max="6910" width="9.140625" style="68"/>
    <col min="6911" max="6911" width="3.85546875" style="68" customWidth="1"/>
    <col min="6912" max="6912" width="3.5703125" style="68" customWidth="1"/>
    <col min="6913" max="6913" width="2.42578125" style="68" customWidth="1"/>
    <col min="6914" max="6914" width="2.85546875" style="68" customWidth="1"/>
    <col min="6915" max="6915" width="2.42578125" style="68" customWidth="1"/>
    <col min="6916" max="6916" width="3.5703125" style="68" customWidth="1"/>
    <col min="6917" max="6917" width="2.5703125" style="68" customWidth="1"/>
    <col min="6918" max="6918" width="4.85546875" style="68" customWidth="1"/>
    <col min="6919" max="6919" width="3.5703125" style="68" customWidth="1"/>
    <col min="6920" max="6920" width="58.7109375" style="68" customWidth="1"/>
    <col min="6921" max="6921" width="14.140625" style="68" customWidth="1"/>
    <col min="6922" max="6922" width="11.7109375" style="68" customWidth="1"/>
    <col min="6923" max="7166" width="9.140625" style="68"/>
    <col min="7167" max="7167" width="3.85546875" style="68" customWidth="1"/>
    <col min="7168" max="7168" width="3.5703125" style="68" customWidth="1"/>
    <col min="7169" max="7169" width="2.42578125" style="68" customWidth="1"/>
    <col min="7170" max="7170" width="2.85546875" style="68" customWidth="1"/>
    <col min="7171" max="7171" width="2.42578125" style="68" customWidth="1"/>
    <col min="7172" max="7172" width="3.5703125" style="68" customWidth="1"/>
    <col min="7173" max="7173" width="2.5703125" style="68" customWidth="1"/>
    <col min="7174" max="7174" width="4.85546875" style="68" customWidth="1"/>
    <col min="7175" max="7175" width="3.5703125" style="68" customWidth="1"/>
    <col min="7176" max="7176" width="58.7109375" style="68" customWidth="1"/>
    <col min="7177" max="7177" width="14.140625" style="68" customWidth="1"/>
    <col min="7178" max="7178" width="11.7109375" style="68" customWidth="1"/>
    <col min="7179" max="7422" width="9.140625" style="68"/>
    <col min="7423" max="7423" width="3.85546875" style="68" customWidth="1"/>
    <col min="7424" max="7424" width="3.5703125" style="68" customWidth="1"/>
    <col min="7425" max="7425" width="2.42578125" style="68" customWidth="1"/>
    <col min="7426" max="7426" width="2.85546875" style="68" customWidth="1"/>
    <col min="7427" max="7427" width="2.42578125" style="68" customWidth="1"/>
    <col min="7428" max="7428" width="3.5703125" style="68" customWidth="1"/>
    <col min="7429" max="7429" width="2.5703125" style="68" customWidth="1"/>
    <col min="7430" max="7430" width="4.85546875" style="68" customWidth="1"/>
    <col min="7431" max="7431" width="3.5703125" style="68" customWidth="1"/>
    <col min="7432" max="7432" width="58.7109375" style="68" customWidth="1"/>
    <col min="7433" max="7433" width="14.140625" style="68" customWidth="1"/>
    <col min="7434" max="7434" width="11.7109375" style="68" customWidth="1"/>
    <col min="7435" max="7678" width="9.140625" style="68"/>
    <col min="7679" max="7679" width="3.85546875" style="68" customWidth="1"/>
    <col min="7680" max="7680" width="3.5703125" style="68" customWidth="1"/>
    <col min="7681" max="7681" width="2.42578125" style="68" customWidth="1"/>
    <col min="7682" max="7682" width="2.85546875" style="68" customWidth="1"/>
    <col min="7683" max="7683" width="2.42578125" style="68" customWidth="1"/>
    <col min="7684" max="7684" width="3.5703125" style="68" customWidth="1"/>
    <col min="7685" max="7685" width="2.5703125" style="68" customWidth="1"/>
    <col min="7686" max="7686" width="4.85546875" style="68" customWidth="1"/>
    <col min="7687" max="7687" width="3.5703125" style="68" customWidth="1"/>
    <col min="7688" max="7688" width="58.7109375" style="68" customWidth="1"/>
    <col min="7689" max="7689" width="14.140625" style="68" customWidth="1"/>
    <col min="7690" max="7690" width="11.7109375" style="68" customWidth="1"/>
    <col min="7691" max="7934" width="9.140625" style="68"/>
    <col min="7935" max="7935" width="3.85546875" style="68" customWidth="1"/>
    <col min="7936" max="7936" width="3.5703125" style="68" customWidth="1"/>
    <col min="7937" max="7937" width="2.42578125" style="68" customWidth="1"/>
    <col min="7938" max="7938" width="2.85546875" style="68" customWidth="1"/>
    <col min="7939" max="7939" width="2.42578125" style="68" customWidth="1"/>
    <col min="7940" max="7940" width="3.5703125" style="68" customWidth="1"/>
    <col min="7941" max="7941" width="2.5703125" style="68" customWidth="1"/>
    <col min="7942" max="7942" width="4.85546875" style="68" customWidth="1"/>
    <col min="7943" max="7943" width="3.5703125" style="68" customWidth="1"/>
    <col min="7944" max="7944" width="58.7109375" style="68" customWidth="1"/>
    <col min="7945" max="7945" width="14.140625" style="68" customWidth="1"/>
    <col min="7946" max="7946" width="11.7109375" style="68" customWidth="1"/>
    <col min="7947" max="8190" width="9.140625" style="68"/>
    <col min="8191" max="8191" width="3.85546875" style="68" customWidth="1"/>
    <col min="8192" max="8192" width="3.5703125" style="68" customWidth="1"/>
    <col min="8193" max="8193" width="2.42578125" style="68" customWidth="1"/>
    <col min="8194" max="8194" width="2.85546875" style="68" customWidth="1"/>
    <col min="8195" max="8195" width="2.42578125" style="68" customWidth="1"/>
    <col min="8196" max="8196" width="3.5703125" style="68" customWidth="1"/>
    <col min="8197" max="8197" width="2.5703125" style="68" customWidth="1"/>
    <col min="8198" max="8198" width="4.85546875" style="68" customWidth="1"/>
    <col min="8199" max="8199" width="3.5703125" style="68" customWidth="1"/>
    <col min="8200" max="8200" width="58.7109375" style="68" customWidth="1"/>
    <col min="8201" max="8201" width="14.140625" style="68" customWidth="1"/>
    <col min="8202" max="8202" width="11.7109375" style="68" customWidth="1"/>
    <col min="8203" max="8446" width="9.140625" style="68"/>
    <col min="8447" max="8447" width="3.85546875" style="68" customWidth="1"/>
    <col min="8448" max="8448" width="3.5703125" style="68" customWidth="1"/>
    <col min="8449" max="8449" width="2.42578125" style="68" customWidth="1"/>
    <col min="8450" max="8450" width="2.85546875" style="68" customWidth="1"/>
    <col min="8451" max="8451" width="2.42578125" style="68" customWidth="1"/>
    <col min="8452" max="8452" width="3.5703125" style="68" customWidth="1"/>
    <col min="8453" max="8453" width="2.5703125" style="68" customWidth="1"/>
    <col min="8454" max="8454" width="4.85546875" style="68" customWidth="1"/>
    <col min="8455" max="8455" width="3.5703125" style="68" customWidth="1"/>
    <col min="8456" max="8456" width="58.7109375" style="68" customWidth="1"/>
    <col min="8457" max="8457" width="14.140625" style="68" customWidth="1"/>
    <col min="8458" max="8458" width="11.7109375" style="68" customWidth="1"/>
    <col min="8459" max="8702" width="9.140625" style="68"/>
    <col min="8703" max="8703" width="3.85546875" style="68" customWidth="1"/>
    <col min="8704" max="8704" width="3.5703125" style="68" customWidth="1"/>
    <col min="8705" max="8705" width="2.42578125" style="68" customWidth="1"/>
    <col min="8706" max="8706" width="2.85546875" style="68" customWidth="1"/>
    <col min="8707" max="8707" width="2.42578125" style="68" customWidth="1"/>
    <col min="8708" max="8708" width="3.5703125" style="68" customWidth="1"/>
    <col min="8709" max="8709" width="2.5703125" style="68" customWidth="1"/>
    <col min="8710" max="8710" width="4.85546875" style="68" customWidth="1"/>
    <col min="8711" max="8711" width="3.5703125" style="68" customWidth="1"/>
    <col min="8712" max="8712" width="58.7109375" style="68" customWidth="1"/>
    <col min="8713" max="8713" width="14.140625" style="68" customWidth="1"/>
    <col min="8714" max="8714" width="11.7109375" style="68" customWidth="1"/>
    <col min="8715" max="8958" width="9.140625" style="68"/>
    <col min="8959" max="8959" width="3.85546875" style="68" customWidth="1"/>
    <col min="8960" max="8960" width="3.5703125" style="68" customWidth="1"/>
    <col min="8961" max="8961" width="2.42578125" style="68" customWidth="1"/>
    <col min="8962" max="8962" width="2.85546875" style="68" customWidth="1"/>
    <col min="8963" max="8963" width="2.42578125" style="68" customWidth="1"/>
    <col min="8964" max="8964" width="3.5703125" style="68" customWidth="1"/>
    <col min="8965" max="8965" width="2.5703125" style="68" customWidth="1"/>
    <col min="8966" max="8966" width="4.85546875" style="68" customWidth="1"/>
    <col min="8967" max="8967" width="3.5703125" style="68" customWidth="1"/>
    <col min="8968" max="8968" width="58.7109375" style="68" customWidth="1"/>
    <col min="8969" max="8969" width="14.140625" style="68" customWidth="1"/>
    <col min="8970" max="8970" width="11.7109375" style="68" customWidth="1"/>
    <col min="8971" max="9214" width="9.140625" style="68"/>
    <col min="9215" max="9215" width="3.85546875" style="68" customWidth="1"/>
    <col min="9216" max="9216" width="3.5703125" style="68" customWidth="1"/>
    <col min="9217" max="9217" width="2.42578125" style="68" customWidth="1"/>
    <col min="9218" max="9218" width="2.85546875" style="68" customWidth="1"/>
    <col min="9219" max="9219" width="2.42578125" style="68" customWidth="1"/>
    <col min="9220" max="9220" width="3.5703125" style="68" customWidth="1"/>
    <col min="9221" max="9221" width="2.5703125" style="68" customWidth="1"/>
    <col min="9222" max="9222" width="4.85546875" style="68" customWidth="1"/>
    <col min="9223" max="9223" width="3.5703125" style="68" customWidth="1"/>
    <col min="9224" max="9224" width="58.7109375" style="68" customWidth="1"/>
    <col min="9225" max="9225" width="14.140625" style="68" customWidth="1"/>
    <col min="9226" max="9226" width="11.7109375" style="68" customWidth="1"/>
    <col min="9227" max="9470" width="9.140625" style="68"/>
    <col min="9471" max="9471" width="3.85546875" style="68" customWidth="1"/>
    <col min="9472" max="9472" width="3.5703125" style="68" customWidth="1"/>
    <col min="9473" max="9473" width="2.42578125" style="68" customWidth="1"/>
    <col min="9474" max="9474" width="2.85546875" style="68" customWidth="1"/>
    <col min="9475" max="9475" width="2.42578125" style="68" customWidth="1"/>
    <col min="9476" max="9476" width="3.5703125" style="68" customWidth="1"/>
    <col min="9477" max="9477" width="2.5703125" style="68" customWidth="1"/>
    <col min="9478" max="9478" width="4.85546875" style="68" customWidth="1"/>
    <col min="9479" max="9479" width="3.5703125" style="68" customWidth="1"/>
    <col min="9480" max="9480" width="58.7109375" style="68" customWidth="1"/>
    <col min="9481" max="9481" width="14.140625" style="68" customWidth="1"/>
    <col min="9482" max="9482" width="11.7109375" style="68" customWidth="1"/>
    <col min="9483" max="9726" width="9.140625" style="68"/>
    <col min="9727" max="9727" width="3.85546875" style="68" customWidth="1"/>
    <col min="9728" max="9728" width="3.5703125" style="68" customWidth="1"/>
    <col min="9729" max="9729" width="2.42578125" style="68" customWidth="1"/>
    <col min="9730" max="9730" width="2.85546875" style="68" customWidth="1"/>
    <col min="9731" max="9731" width="2.42578125" style="68" customWidth="1"/>
    <col min="9732" max="9732" width="3.5703125" style="68" customWidth="1"/>
    <col min="9733" max="9733" width="2.5703125" style="68" customWidth="1"/>
    <col min="9734" max="9734" width="4.85546875" style="68" customWidth="1"/>
    <col min="9735" max="9735" width="3.5703125" style="68" customWidth="1"/>
    <col min="9736" max="9736" width="58.7109375" style="68" customWidth="1"/>
    <col min="9737" max="9737" width="14.140625" style="68" customWidth="1"/>
    <col min="9738" max="9738" width="11.7109375" style="68" customWidth="1"/>
    <col min="9739" max="9982" width="9.140625" style="68"/>
    <col min="9983" max="9983" width="3.85546875" style="68" customWidth="1"/>
    <col min="9984" max="9984" width="3.5703125" style="68" customWidth="1"/>
    <col min="9985" max="9985" width="2.42578125" style="68" customWidth="1"/>
    <col min="9986" max="9986" width="2.85546875" style="68" customWidth="1"/>
    <col min="9987" max="9987" width="2.42578125" style="68" customWidth="1"/>
    <col min="9988" max="9988" width="3.5703125" style="68" customWidth="1"/>
    <col min="9989" max="9989" width="2.5703125" style="68" customWidth="1"/>
    <col min="9990" max="9990" width="4.85546875" style="68" customWidth="1"/>
    <col min="9991" max="9991" width="3.5703125" style="68" customWidth="1"/>
    <col min="9992" max="9992" width="58.7109375" style="68" customWidth="1"/>
    <col min="9993" max="9993" width="14.140625" style="68" customWidth="1"/>
    <col min="9994" max="9994" width="11.7109375" style="68" customWidth="1"/>
    <col min="9995" max="10238" width="9.140625" style="68"/>
    <col min="10239" max="10239" width="3.85546875" style="68" customWidth="1"/>
    <col min="10240" max="10240" width="3.5703125" style="68" customWidth="1"/>
    <col min="10241" max="10241" width="2.42578125" style="68" customWidth="1"/>
    <col min="10242" max="10242" width="2.85546875" style="68" customWidth="1"/>
    <col min="10243" max="10243" width="2.42578125" style="68" customWidth="1"/>
    <col min="10244" max="10244" width="3.5703125" style="68" customWidth="1"/>
    <col min="10245" max="10245" width="2.5703125" style="68" customWidth="1"/>
    <col min="10246" max="10246" width="4.85546875" style="68" customWidth="1"/>
    <col min="10247" max="10247" width="3.5703125" style="68" customWidth="1"/>
    <col min="10248" max="10248" width="58.7109375" style="68" customWidth="1"/>
    <col min="10249" max="10249" width="14.140625" style="68" customWidth="1"/>
    <col min="10250" max="10250" width="11.7109375" style="68" customWidth="1"/>
    <col min="10251" max="10494" width="9.140625" style="68"/>
    <col min="10495" max="10495" width="3.85546875" style="68" customWidth="1"/>
    <col min="10496" max="10496" width="3.5703125" style="68" customWidth="1"/>
    <col min="10497" max="10497" width="2.42578125" style="68" customWidth="1"/>
    <col min="10498" max="10498" width="2.85546875" style="68" customWidth="1"/>
    <col min="10499" max="10499" width="2.42578125" style="68" customWidth="1"/>
    <col min="10500" max="10500" width="3.5703125" style="68" customWidth="1"/>
    <col min="10501" max="10501" width="2.5703125" style="68" customWidth="1"/>
    <col min="10502" max="10502" width="4.85546875" style="68" customWidth="1"/>
    <col min="10503" max="10503" width="3.5703125" style="68" customWidth="1"/>
    <col min="10504" max="10504" width="58.7109375" style="68" customWidth="1"/>
    <col min="10505" max="10505" width="14.140625" style="68" customWidth="1"/>
    <col min="10506" max="10506" width="11.7109375" style="68" customWidth="1"/>
    <col min="10507" max="10750" width="9.140625" style="68"/>
    <col min="10751" max="10751" width="3.85546875" style="68" customWidth="1"/>
    <col min="10752" max="10752" width="3.5703125" style="68" customWidth="1"/>
    <col min="10753" max="10753" width="2.42578125" style="68" customWidth="1"/>
    <col min="10754" max="10754" width="2.85546875" style="68" customWidth="1"/>
    <col min="10755" max="10755" width="2.42578125" style="68" customWidth="1"/>
    <col min="10756" max="10756" width="3.5703125" style="68" customWidth="1"/>
    <col min="10757" max="10757" width="2.5703125" style="68" customWidth="1"/>
    <col min="10758" max="10758" width="4.85546875" style="68" customWidth="1"/>
    <col min="10759" max="10759" width="3.5703125" style="68" customWidth="1"/>
    <col min="10760" max="10760" width="58.7109375" style="68" customWidth="1"/>
    <col min="10761" max="10761" width="14.140625" style="68" customWidth="1"/>
    <col min="10762" max="10762" width="11.7109375" style="68" customWidth="1"/>
    <col min="10763" max="11006" width="9.140625" style="68"/>
    <col min="11007" max="11007" width="3.85546875" style="68" customWidth="1"/>
    <col min="11008" max="11008" width="3.5703125" style="68" customWidth="1"/>
    <col min="11009" max="11009" width="2.42578125" style="68" customWidth="1"/>
    <col min="11010" max="11010" width="2.85546875" style="68" customWidth="1"/>
    <col min="11011" max="11011" width="2.42578125" style="68" customWidth="1"/>
    <col min="11012" max="11012" width="3.5703125" style="68" customWidth="1"/>
    <col min="11013" max="11013" width="2.5703125" style="68" customWidth="1"/>
    <col min="11014" max="11014" width="4.85546875" style="68" customWidth="1"/>
    <col min="11015" max="11015" width="3.5703125" style="68" customWidth="1"/>
    <col min="11016" max="11016" width="58.7109375" style="68" customWidth="1"/>
    <col min="11017" max="11017" width="14.140625" style="68" customWidth="1"/>
    <col min="11018" max="11018" width="11.7109375" style="68" customWidth="1"/>
    <col min="11019" max="11262" width="9.140625" style="68"/>
    <col min="11263" max="11263" width="3.85546875" style="68" customWidth="1"/>
    <col min="11264" max="11264" width="3.5703125" style="68" customWidth="1"/>
    <col min="11265" max="11265" width="2.42578125" style="68" customWidth="1"/>
    <col min="11266" max="11266" width="2.85546875" style="68" customWidth="1"/>
    <col min="11267" max="11267" width="2.42578125" style="68" customWidth="1"/>
    <col min="11268" max="11268" width="3.5703125" style="68" customWidth="1"/>
    <col min="11269" max="11269" width="2.5703125" style="68" customWidth="1"/>
    <col min="11270" max="11270" width="4.85546875" style="68" customWidth="1"/>
    <col min="11271" max="11271" width="3.5703125" style="68" customWidth="1"/>
    <col min="11272" max="11272" width="58.7109375" style="68" customWidth="1"/>
    <col min="11273" max="11273" width="14.140625" style="68" customWidth="1"/>
    <col min="11274" max="11274" width="11.7109375" style="68" customWidth="1"/>
    <col min="11275" max="11518" width="9.140625" style="68"/>
    <col min="11519" max="11519" width="3.85546875" style="68" customWidth="1"/>
    <col min="11520" max="11520" width="3.5703125" style="68" customWidth="1"/>
    <col min="11521" max="11521" width="2.42578125" style="68" customWidth="1"/>
    <col min="11522" max="11522" width="2.85546875" style="68" customWidth="1"/>
    <col min="11523" max="11523" width="2.42578125" style="68" customWidth="1"/>
    <col min="11524" max="11524" width="3.5703125" style="68" customWidth="1"/>
    <col min="11525" max="11525" width="2.5703125" style="68" customWidth="1"/>
    <col min="11526" max="11526" width="4.85546875" style="68" customWidth="1"/>
    <col min="11527" max="11527" width="3.5703125" style="68" customWidth="1"/>
    <col min="11528" max="11528" width="58.7109375" style="68" customWidth="1"/>
    <col min="11529" max="11529" width="14.140625" style="68" customWidth="1"/>
    <col min="11530" max="11530" width="11.7109375" style="68" customWidth="1"/>
    <col min="11531" max="11774" width="9.140625" style="68"/>
    <col min="11775" max="11775" width="3.85546875" style="68" customWidth="1"/>
    <col min="11776" max="11776" width="3.5703125" style="68" customWidth="1"/>
    <col min="11777" max="11777" width="2.42578125" style="68" customWidth="1"/>
    <col min="11778" max="11778" width="2.85546875" style="68" customWidth="1"/>
    <col min="11779" max="11779" width="2.42578125" style="68" customWidth="1"/>
    <col min="11780" max="11780" width="3.5703125" style="68" customWidth="1"/>
    <col min="11781" max="11781" width="2.5703125" style="68" customWidth="1"/>
    <col min="11782" max="11782" width="4.85546875" style="68" customWidth="1"/>
    <col min="11783" max="11783" width="3.5703125" style="68" customWidth="1"/>
    <col min="11784" max="11784" width="58.7109375" style="68" customWidth="1"/>
    <col min="11785" max="11785" width="14.140625" style="68" customWidth="1"/>
    <col min="11786" max="11786" width="11.7109375" style="68" customWidth="1"/>
    <col min="11787" max="12030" width="9.140625" style="68"/>
    <col min="12031" max="12031" width="3.85546875" style="68" customWidth="1"/>
    <col min="12032" max="12032" width="3.5703125" style="68" customWidth="1"/>
    <col min="12033" max="12033" width="2.42578125" style="68" customWidth="1"/>
    <col min="12034" max="12034" width="2.85546875" style="68" customWidth="1"/>
    <col min="12035" max="12035" width="2.42578125" style="68" customWidth="1"/>
    <col min="12036" max="12036" width="3.5703125" style="68" customWidth="1"/>
    <col min="12037" max="12037" width="2.5703125" style="68" customWidth="1"/>
    <col min="12038" max="12038" width="4.85546875" style="68" customWidth="1"/>
    <col min="12039" max="12039" width="3.5703125" style="68" customWidth="1"/>
    <col min="12040" max="12040" width="58.7109375" style="68" customWidth="1"/>
    <col min="12041" max="12041" width="14.140625" style="68" customWidth="1"/>
    <col min="12042" max="12042" width="11.7109375" style="68" customWidth="1"/>
    <col min="12043" max="12286" width="9.140625" style="68"/>
    <col min="12287" max="12287" width="3.85546875" style="68" customWidth="1"/>
    <col min="12288" max="12288" width="3.5703125" style="68" customWidth="1"/>
    <col min="12289" max="12289" width="2.42578125" style="68" customWidth="1"/>
    <col min="12290" max="12290" width="2.85546875" style="68" customWidth="1"/>
    <col min="12291" max="12291" width="2.42578125" style="68" customWidth="1"/>
    <col min="12292" max="12292" width="3.5703125" style="68" customWidth="1"/>
    <col min="12293" max="12293" width="2.5703125" style="68" customWidth="1"/>
    <col min="12294" max="12294" width="4.85546875" style="68" customWidth="1"/>
    <col min="12295" max="12295" width="3.5703125" style="68" customWidth="1"/>
    <col min="12296" max="12296" width="58.7109375" style="68" customWidth="1"/>
    <col min="12297" max="12297" width="14.140625" style="68" customWidth="1"/>
    <col min="12298" max="12298" width="11.7109375" style="68" customWidth="1"/>
    <col min="12299" max="12542" width="9.140625" style="68"/>
    <col min="12543" max="12543" width="3.85546875" style="68" customWidth="1"/>
    <col min="12544" max="12544" width="3.5703125" style="68" customWidth="1"/>
    <col min="12545" max="12545" width="2.42578125" style="68" customWidth="1"/>
    <col min="12546" max="12546" width="2.85546875" style="68" customWidth="1"/>
    <col min="12547" max="12547" width="2.42578125" style="68" customWidth="1"/>
    <col min="12548" max="12548" width="3.5703125" style="68" customWidth="1"/>
    <col min="12549" max="12549" width="2.5703125" style="68" customWidth="1"/>
    <col min="12550" max="12550" width="4.85546875" style="68" customWidth="1"/>
    <col min="12551" max="12551" width="3.5703125" style="68" customWidth="1"/>
    <col min="12552" max="12552" width="58.7109375" style="68" customWidth="1"/>
    <col min="12553" max="12553" width="14.140625" style="68" customWidth="1"/>
    <col min="12554" max="12554" width="11.7109375" style="68" customWidth="1"/>
    <col min="12555" max="12798" width="9.140625" style="68"/>
    <col min="12799" max="12799" width="3.85546875" style="68" customWidth="1"/>
    <col min="12800" max="12800" width="3.5703125" style="68" customWidth="1"/>
    <col min="12801" max="12801" width="2.42578125" style="68" customWidth="1"/>
    <col min="12802" max="12802" width="2.85546875" style="68" customWidth="1"/>
    <col min="12803" max="12803" width="2.42578125" style="68" customWidth="1"/>
    <col min="12804" max="12804" width="3.5703125" style="68" customWidth="1"/>
    <col min="12805" max="12805" width="2.5703125" style="68" customWidth="1"/>
    <col min="12806" max="12806" width="4.85546875" style="68" customWidth="1"/>
    <col min="12807" max="12807" width="3.5703125" style="68" customWidth="1"/>
    <col min="12808" max="12808" width="58.7109375" style="68" customWidth="1"/>
    <col min="12809" max="12809" width="14.140625" style="68" customWidth="1"/>
    <col min="12810" max="12810" width="11.7109375" style="68" customWidth="1"/>
    <col min="12811" max="13054" width="9.140625" style="68"/>
    <col min="13055" max="13055" width="3.85546875" style="68" customWidth="1"/>
    <col min="13056" max="13056" width="3.5703125" style="68" customWidth="1"/>
    <col min="13057" max="13057" width="2.42578125" style="68" customWidth="1"/>
    <col min="13058" max="13058" width="2.85546875" style="68" customWidth="1"/>
    <col min="13059" max="13059" width="2.42578125" style="68" customWidth="1"/>
    <col min="13060" max="13060" width="3.5703125" style="68" customWidth="1"/>
    <col min="13061" max="13061" width="2.5703125" style="68" customWidth="1"/>
    <col min="13062" max="13062" width="4.85546875" style="68" customWidth="1"/>
    <col min="13063" max="13063" width="3.5703125" style="68" customWidth="1"/>
    <col min="13064" max="13064" width="58.7109375" style="68" customWidth="1"/>
    <col min="13065" max="13065" width="14.140625" style="68" customWidth="1"/>
    <col min="13066" max="13066" width="11.7109375" style="68" customWidth="1"/>
    <col min="13067" max="13310" width="9.140625" style="68"/>
    <col min="13311" max="13311" width="3.85546875" style="68" customWidth="1"/>
    <col min="13312" max="13312" width="3.5703125" style="68" customWidth="1"/>
    <col min="13313" max="13313" width="2.42578125" style="68" customWidth="1"/>
    <col min="13314" max="13314" width="2.85546875" style="68" customWidth="1"/>
    <col min="13315" max="13315" width="2.42578125" style="68" customWidth="1"/>
    <col min="13316" max="13316" width="3.5703125" style="68" customWidth="1"/>
    <col min="13317" max="13317" width="2.5703125" style="68" customWidth="1"/>
    <col min="13318" max="13318" width="4.85546875" style="68" customWidth="1"/>
    <col min="13319" max="13319" width="3.5703125" style="68" customWidth="1"/>
    <col min="13320" max="13320" width="58.7109375" style="68" customWidth="1"/>
    <col min="13321" max="13321" width="14.140625" style="68" customWidth="1"/>
    <col min="13322" max="13322" width="11.7109375" style="68" customWidth="1"/>
    <col min="13323" max="13566" width="9.140625" style="68"/>
    <col min="13567" max="13567" width="3.85546875" style="68" customWidth="1"/>
    <col min="13568" max="13568" width="3.5703125" style="68" customWidth="1"/>
    <col min="13569" max="13569" width="2.42578125" style="68" customWidth="1"/>
    <col min="13570" max="13570" width="2.85546875" style="68" customWidth="1"/>
    <col min="13571" max="13571" width="2.42578125" style="68" customWidth="1"/>
    <col min="13572" max="13572" width="3.5703125" style="68" customWidth="1"/>
    <col min="13573" max="13573" width="2.5703125" style="68" customWidth="1"/>
    <col min="13574" max="13574" width="4.85546875" style="68" customWidth="1"/>
    <col min="13575" max="13575" width="3.5703125" style="68" customWidth="1"/>
    <col min="13576" max="13576" width="58.7109375" style="68" customWidth="1"/>
    <col min="13577" max="13577" width="14.140625" style="68" customWidth="1"/>
    <col min="13578" max="13578" width="11.7109375" style="68" customWidth="1"/>
    <col min="13579" max="13822" width="9.140625" style="68"/>
    <col min="13823" max="13823" width="3.85546875" style="68" customWidth="1"/>
    <col min="13824" max="13824" width="3.5703125" style="68" customWidth="1"/>
    <col min="13825" max="13825" width="2.42578125" style="68" customWidth="1"/>
    <col min="13826" max="13826" width="2.85546875" style="68" customWidth="1"/>
    <col min="13827" max="13827" width="2.42578125" style="68" customWidth="1"/>
    <col min="13828" max="13828" width="3.5703125" style="68" customWidth="1"/>
    <col min="13829" max="13829" width="2.5703125" style="68" customWidth="1"/>
    <col min="13830" max="13830" width="4.85546875" style="68" customWidth="1"/>
    <col min="13831" max="13831" width="3.5703125" style="68" customWidth="1"/>
    <col min="13832" max="13832" width="58.7109375" style="68" customWidth="1"/>
    <col min="13833" max="13833" width="14.140625" style="68" customWidth="1"/>
    <col min="13834" max="13834" width="11.7109375" style="68" customWidth="1"/>
    <col min="13835" max="14078" width="9.140625" style="68"/>
    <col min="14079" max="14079" width="3.85546875" style="68" customWidth="1"/>
    <col min="14080" max="14080" width="3.5703125" style="68" customWidth="1"/>
    <col min="14081" max="14081" width="2.42578125" style="68" customWidth="1"/>
    <col min="14082" max="14082" width="2.85546875" style="68" customWidth="1"/>
    <col min="14083" max="14083" width="2.42578125" style="68" customWidth="1"/>
    <col min="14084" max="14084" width="3.5703125" style="68" customWidth="1"/>
    <col min="14085" max="14085" width="2.5703125" style="68" customWidth="1"/>
    <col min="14086" max="14086" width="4.85546875" style="68" customWidth="1"/>
    <col min="14087" max="14087" width="3.5703125" style="68" customWidth="1"/>
    <col min="14088" max="14088" width="58.7109375" style="68" customWidth="1"/>
    <col min="14089" max="14089" width="14.140625" style="68" customWidth="1"/>
    <col min="14090" max="14090" width="11.7109375" style="68" customWidth="1"/>
    <col min="14091" max="14334" width="9.140625" style="68"/>
    <col min="14335" max="14335" width="3.85546875" style="68" customWidth="1"/>
    <col min="14336" max="14336" width="3.5703125" style="68" customWidth="1"/>
    <col min="14337" max="14337" width="2.42578125" style="68" customWidth="1"/>
    <col min="14338" max="14338" width="2.85546875" style="68" customWidth="1"/>
    <col min="14339" max="14339" width="2.42578125" style="68" customWidth="1"/>
    <col min="14340" max="14340" width="3.5703125" style="68" customWidth="1"/>
    <col min="14341" max="14341" width="2.5703125" style="68" customWidth="1"/>
    <col min="14342" max="14342" width="4.85546875" style="68" customWidth="1"/>
    <col min="14343" max="14343" width="3.5703125" style="68" customWidth="1"/>
    <col min="14344" max="14344" width="58.7109375" style="68" customWidth="1"/>
    <col min="14345" max="14345" width="14.140625" style="68" customWidth="1"/>
    <col min="14346" max="14346" width="11.7109375" style="68" customWidth="1"/>
    <col min="14347" max="14590" width="9.140625" style="68"/>
    <col min="14591" max="14591" width="3.85546875" style="68" customWidth="1"/>
    <col min="14592" max="14592" width="3.5703125" style="68" customWidth="1"/>
    <col min="14593" max="14593" width="2.42578125" style="68" customWidth="1"/>
    <col min="14594" max="14594" width="2.85546875" style="68" customWidth="1"/>
    <col min="14595" max="14595" width="2.42578125" style="68" customWidth="1"/>
    <col min="14596" max="14596" width="3.5703125" style="68" customWidth="1"/>
    <col min="14597" max="14597" width="2.5703125" style="68" customWidth="1"/>
    <col min="14598" max="14598" width="4.85546875" style="68" customWidth="1"/>
    <col min="14599" max="14599" width="3.5703125" style="68" customWidth="1"/>
    <col min="14600" max="14600" width="58.7109375" style="68" customWidth="1"/>
    <col min="14601" max="14601" width="14.140625" style="68" customWidth="1"/>
    <col min="14602" max="14602" width="11.7109375" style="68" customWidth="1"/>
    <col min="14603" max="14846" width="9.140625" style="68"/>
    <col min="14847" max="14847" width="3.85546875" style="68" customWidth="1"/>
    <col min="14848" max="14848" width="3.5703125" style="68" customWidth="1"/>
    <col min="14849" max="14849" width="2.42578125" style="68" customWidth="1"/>
    <col min="14850" max="14850" width="2.85546875" style="68" customWidth="1"/>
    <col min="14851" max="14851" width="2.42578125" style="68" customWidth="1"/>
    <col min="14852" max="14852" width="3.5703125" style="68" customWidth="1"/>
    <col min="14853" max="14853" width="2.5703125" style="68" customWidth="1"/>
    <col min="14854" max="14854" width="4.85546875" style="68" customWidth="1"/>
    <col min="14855" max="14855" width="3.5703125" style="68" customWidth="1"/>
    <col min="14856" max="14856" width="58.7109375" style="68" customWidth="1"/>
    <col min="14857" max="14857" width="14.140625" style="68" customWidth="1"/>
    <col min="14858" max="14858" width="11.7109375" style="68" customWidth="1"/>
    <col min="14859" max="15102" width="9.140625" style="68"/>
    <col min="15103" max="15103" width="3.85546875" style="68" customWidth="1"/>
    <col min="15104" max="15104" width="3.5703125" style="68" customWidth="1"/>
    <col min="15105" max="15105" width="2.42578125" style="68" customWidth="1"/>
    <col min="15106" max="15106" width="2.85546875" style="68" customWidth="1"/>
    <col min="15107" max="15107" width="2.42578125" style="68" customWidth="1"/>
    <col min="15108" max="15108" width="3.5703125" style="68" customWidth="1"/>
    <col min="15109" max="15109" width="2.5703125" style="68" customWidth="1"/>
    <col min="15110" max="15110" width="4.85546875" style="68" customWidth="1"/>
    <col min="15111" max="15111" width="3.5703125" style="68" customWidth="1"/>
    <col min="15112" max="15112" width="58.7109375" style="68" customWidth="1"/>
    <col min="15113" max="15113" width="14.140625" style="68" customWidth="1"/>
    <col min="15114" max="15114" width="11.7109375" style="68" customWidth="1"/>
    <col min="15115" max="15358" width="9.140625" style="68"/>
    <col min="15359" max="15359" width="3.85546875" style="68" customWidth="1"/>
    <col min="15360" max="15360" width="3.5703125" style="68" customWidth="1"/>
    <col min="15361" max="15361" width="2.42578125" style="68" customWidth="1"/>
    <col min="15362" max="15362" width="2.85546875" style="68" customWidth="1"/>
    <col min="15363" max="15363" width="2.42578125" style="68" customWidth="1"/>
    <col min="15364" max="15364" width="3.5703125" style="68" customWidth="1"/>
    <col min="15365" max="15365" width="2.5703125" style="68" customWidth="1"/>
    <col min="15366" max="15366" width="4.85546875" style="68" customWidth="1"/>
    <col min="15367" max="15367" width="3.5703125" style="68" customWidth="1"/>
    <col min="15368" max="15368" width="58.7109375" style="68" customWidth="1"/>
    <col min="15369" max="15369" width="14.140625" style="68" customWidth="1"/>
    <col min="15370" max="15370" width="11.7109375" style="68" customWidth="1"/>
    <col min="15371" max="15614" width="9.140625" style="68"/>
    <col min="15615" max="15615" width="3.85546875" style="68" customWidth="1"/>
    <col min="15616" max="15616" width="3.5703125" style="68" customWidth="1"/>
    <col min="15617" max="15617" width="2.42578125" style="68" customWidth="1"/>
    <col min="15618" max="15618" width="2.85546875" style="68" customWidth="1"/>
    <col min="15619" max="15619" width="2.42578125" style="68" customWidth="1"/>
    <col min="15620" max="15620" width="3.5703125" style="68" customWidth="1"/>
    <col min="15621" max="15621" width="2.5703125" style="68" customWidth="1"/>
    <col min="15622" max="15622" width="4.85546875" style="68" customWidth="1"/>
    <col min="15623" max="15623" width="3.5703125" style="68" customWidth="1"/>
    <col min="15624" max="15624" width="58.7109375" style="68" customWidth="1"/>
    <col min="15625" max="15625" width="14.140625" style="68" customWidth="1"/>
    <col min="15626" max="15626" width="11.7109375" style="68" customWidth="1"/>
    <col min="15627" max="15870" width="9.140625" style="68"/>
    <col min="15871" max="15871" width="3.85546875" style="68" customWidth="1"/>
    <col min="15872" max="15872" width="3.5703125" style="68" customWidth="1"/>
    <col min="15873" max="15873" width="2.42578125" style="68" customWidth="1"/>
    <col min="15874" max="15874" width="2.85546875" style="68" customWidth="1"/>
    <col min="15875" max="15875" width="2.42578125" style="68" customWidth="1"/>
    <col min="15876" max="15876" width="3.5703125" style="68" customWidth="1"/>
    <col min="15877" max="15877" width="2.5703125" style="68" customWidth="1"/>
    <col min="15878" max="15878" width="4.85546875" style="68" customWidth="1"/>
    <col min="15879" max="15879" width="3.5703125" style="68" customWidth="1"/>
    <col min="15880" max="15880" width="58.7109375" style="68" customWidth="1"/>
    <col min="15881" max="15881" width="14.140625" style="68" customWidth="1"/>
    <col min="15882" max="15882" width="11.7109375" style="68" customWidth="1"/>
    <col min="15883" max="16126" width="9.140625" style="68"/>
    <col min="16127" max="16127" width="3.85546875" style="68" customWidth="1"/>
    <col min="16128" max="16128" width="3.5703125" style="68" customWidth="1"/>
    <col min="16129" max="16129" width="2.42578125" style="68" customWidth="1"/>
    <col min="16130" max="16130" width="2.85546875" style="68" customWidth="1"/>
    <col min="16131" max="16131" width="2.42578125" style="68" customWidth="1"/>
    <col min="16132" max="16132" width="3.5703125" style="68" customWidth="1"/>
    <col min="16133" max="16133" width="2.5703125" style="68" customWidth="1"/>
    <col min="16134" max="16134" width="4.85546875" style="68" customWidth="1"/>
    <col min="16135" max="16135" width="3.5703125" style="68" customWidth="1"/>
    <col min="16136" max="16136" width="58.7109375" style="68" customWidth="1"/>
    <col min="16137" max="16137" width="14.140625" style="68" customWidth="1"/>
    <col min="16138" max="16138" width="11.7109375" style="68" customWidth="1"/>
    <col min="16139" max="16384" width="9.140625" style="68"/>
  </cols>
  <sheetData>
    <row r="1" spans="1:13">
      <c r="K1" s="73" t="s">
        <v>427</v>
      </c>
      <c r="M1" s="75"/>
    </row>
    <row r="2" spans="1:13">
      <c r="K2" s="145" t="s">
        <v>819</v>
      </c>
      <c r="L2" s="145"/>
      <c r="M2" s="145"/>
    </row>
    <row r="3" spans="1:13" ht="12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145" t="s">
        <v>282</v>
      </c>
      <c r="L3" s="145"/>
      <c r="M3" s="145"/>
    </row>
    <row r="4" spans="1:13" ht="12" customHeight="1">
      <c r="A4" s="76" t="s">
        <v>461</v>
      </c>
      <c r="B4" s="76"/>
      <c r="C4" s="76"/>
      <c r="D4" s="76"/>
      <c r="E4" s="76"/>
      <c r="F4" s="76"/>
      <c r="G4" s="76"/>
      <c r="H4" s="76"/>
      <c r="I4" s="76"/>
      <c r="J4" s="76"/>
      <c r="K4" s="145" t="s">
        <v>845</v>
      </c>
      <c r="L4" s="145"/>
      <c r="M4" s="145"/>
    </row>
    <row r="5" spans="1:13" ht="12" customHeight="1">
      <c r="A5" s="76" t="s">
        <v>462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3" ht="12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3" ht="12.75" customHeight="1">
      <c r="A7" s="150" t="s">
        <v>818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3">
      <c r="A9" s="151" t="s">
        <v>182</v>
      </c>
      <c r="B9" s="151" t="s">
        <v>183</v>
      </c>
      <c r="C9" s="151"/>
      <c r="D9" s="151"/>
      <c r="E9" s="151"/>
      <c r="F9" s="151"/>
      <c r="G9" s="151"/>
      <c r="H9" s="151"/>
      <c r="I9" s="151"/>
      <c r="J9" s="152" t="s">
        <v>184</v>
      </c>
      <c r="K9" s="151" t="s">
        <v>430</v>
      </c>
      <c r="L9" s="146" t="s">
        <v>422</v>
      </c>
      <c r="M9" s="147"/>
    </row>
    <row r="10" spans="1:13" ht="12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2"/>
      <c r="K10" s="151"/>
      <c r="L10" s="148"/>
      <c r="M10" s="149"/>
    </row>
    <row r="11" spans="1:13" s="72" customFormat="1" ht="11.2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2"/>
      <c r="K11" s="151"/>
      <c r="L11" s="79" t="s">
        <v>423</v>
      </c>
      <c r="M11" s="80" t="s">
        <v>424</v>
      </c>
    </row>
    <row r="12" spans="1:13" s="72" customFormat="1">
      <c r="A12" s="81">
        <v>1</v>
      </c>
      <c r="B12" s="1" t="s">
        <v>0</v>
      </c>
      <c r="C12" s="2">
        <v>1</v>
      </c>
      <c r="D12" s="1" t="s">
        <v>185</v>
      </c>
      <c r="E12" s="1" t="s">
        <v>185</v>
      </c>
      <c r="F12" s="1" t="s">
        <v>0</v>
      </c>
      <c r="G12" s="1" t="s">
        <v>185</v>
      </c>
      <c r="H12" s="1" t="s">
        <v>146</v>
      </c>
      <c r="I12" s="3" t="s">
        <v>0</v>
      </c>
      <c r="J12" s="4" t="s">
        <v>186</v>
      </c>
      <c r="K12" s="88">
        <f>K13+K19+K25+K36+K42+K48+K55+K59+K66</f>
        <v>113268300</v>
      </c>
      <c r="L12" s="88">
        <f>L13+L19+L25+L36+L42+L48+L55+L59+L66+L71</f>
        <v>120906447.47000001</v>
      </c>
      <c r="M12" s="99">
        <f>L12/K12*100</f>
        <v>106.74341141343166</v>
      </c>
    </row>
    <row r="13" spans="1:13" s="72" customFormat="1">
      <c r="A13" s="81">
        <v>2</v>
      </c>
      <c r="B13" s="5" t="s">
        <v>0</v>
      </c>
      <c r="C13" s="2">
        <v>1</v>
      </c>
      <c r="D13" s="1" t="s">
        <v>187</v>
      </c>
      <c r="E13" s="1" t="s">
        <v>185</v>
      </c>
      <c r="F13" s="1" t="s">
        <v>0</v>
      </c>
      <c r="G13" s="1" t="s">
        <v>185</v>
      </c>
      <c r="H13" s="1" t="s">
        <v>146</v>
      </c>
      <c r="I13" s="1" t="s">
        <v>0</v>
      </c>
      <c r="J13" s="6" t="s">
        <v>188</v>
      </c>
      <c r="K13" s="88">
        <f>K14</f>
        <v>87382000</v>
      </c>
      <c r="L13" s="89">
        <f>L14</f>
        <v>91205624.280000001</v>
      </c>
      <c r="M13" s="99">
        <f t="shared" ref="M13:M110" si="0">L13/K13*100</f>
        <v>104.37575734132889</v>
      </c>
    </row>
    <row r="14" spans="1:13">
      <c r="A14" s="81">
        <v>3</v>
      </c>
      <c r="B14" s="7" t="s">
        <v>0</v>
      </c>
      <c r="C14" s="8">
        <v>1</v>
      </c>
      <c r="D14" s="7" t="s">
        <v>187</v>
      </c>
      <c r="E14" s="7" t="s">
        <v>189</v>
      </c>
      <c r="F14" s="7" t="s">
        <v>0</v>
      </c>
      <c r="G14" s="7" t="s">
        <v>187</v>
      </c>
      <c r="H14" s="7" t="s">
        <v>146</v>
      </c>
      <c r="I14" s="7" t="s">
        <v>26</v>
      </c>
      <c r="J14" s="9" t="s">
        <v>190</v>
      </c>
      <c r="K14" s="90">
        <f>K15+K16+K18+K17</f>
        <v>87382000</v>
      </c>
      <c r="L14" s="91">
        <f>L15+L16+L18+L17</f>
        <v>91205624.280000001</v>
      </c>
      <c r="M14" s="100">
        <f t="shared" si="0"/>
        <v>104.37575734132889</v>
      </c>
    </row>
    <row r="15" spans="1:13" ht="60">
      <c r="A15" s="81">
        <v>4</v>
      </c>
      <c r="B15" s="7" t="s">
        <v>191</v>
      </c>
      <c r="C15" s="8">
        <v>1</v>
      </c>
      <c r="D15" s="10" t="s">
        <v>187</v>
      </c>
      <c r="E15" s="10" t="s">
        <v>189</v>
      </c>
      <c r="F15" s="7" t="s">
        <v>192</v>
      </c>
      <c r="G15" s="10" t="s">
        <v>187</v>
      </c>
      <c r="H15" s="10" t="s">
        <v>146</v>
      </c>
      <c r="I15" s="10" t="s">
        <v>26</v>
      </c>
      <c r="J15" s="11" t="s">
        <v>193</v>
      </c>
      <c r="K15" s="90">
        <f>75670000+2218000+8750000</f>
        <v>86638000</v>
      </c>
      <c r="L15" s="91">
        <f>89793165.37+419381.21+223873.66</f>
        <v>90436420.239999995</v>
      </c>
      <c r="M15" s="100">
        <f t="shared" si="0"/>
        <v>104.3842427572197</v>
      </c>
    </row>
    <row r="16" spans="1:13" ht="84">
      <c r="A16" s="81">
        <v>5</v>
      </c>
      <c r="B16" s="8">
        <v>182</v>
      </c>
      <c r="C16" s="8">
        <v>1</v>
      </c>
      <c r="D16" s="10" t="s">
        <v>187</v>
      </c>
      <c r="E16" s="10" t="s">
        <v>189</v>
      </c>
      <c r="F16" s="7" t="s">
        <v>194</v>
      </c>
      <c r="G16" s="10" t="s">
        <v>187</v>
      </c>
      <c r="H16" s="10" t="s">
        <v>146</v>
      </c>
      <c r="I16" s="10" t="s">
        <v>26</v>
      </c>
      <c r="J16" s="11" t="s">
        <v>195</v>
      </c>
      <c r="K16" s="92">
        <f>13000+60000</f>
        <v>73000</v>
      </c>
      <c r="L16" s="91">
        <f>104755.87-1883.41+5066.39</f>
        <v>107938.84999999999</v>
      </c>
      <c r="M16" s="100">
        <f t="shared" si="0"/>
        <v>147.86143835616437</v>
      </c>
    </row>
    <row r="17" spans="1:13" ht="42" customHeight="1">
      <c r="A17" s="81">
        <v>6</v>
      </c>
      <c r="B17" s="8">
        <v>182</v>
      </c>
      <c r="C17" s="8">
        <v>1</v>
      </c>
      <c r="D17" s="12" t="s">
        <v>187</v>
      </c>
      <c r="E17" s="12" t="s">
        <v>189</v>
      </c>
      <c r="F17" s="7" t="s">
        <v>196</v>
      </c>
      <c r="G17" s="12" t="s">
        <v>187</v>
      </c>
      <c r="H17" s="12" t="s">
        <v>146</v>
      </c>
      <c r="I17" s="10">
        <v>110</v>
      </c>
      <c r="J17" s="11" t="s">
        <v>197</v>
      </c>
      <c r="K17" s="92">
        <f>122000+522000</f>
        <v>644000</v>
      </c>
      <c r="L17" s="91">
        <f>615901.86+4194.95+12970.34</f>
        <v>633067.14999999991</v>
      </c>
      <c r="M17" s="100">
        <f t="shared" si="0"/>
        <v>98.302352484472038</v>
      </c>
    </row>
    <row r="18" spans="1:13" ht="75.75" customHeight="1">
      <c r="A18" s="81">
        <v>7</v>
      </c>
      <c r="B18" s="8">
        <v>182</v>
      </c>
      <c r="C18" s="8">
        <v>1</v>
      </c>
      <c r="D18" s="7" t="s">
        <v>187</v>
      </c>
      <c r="E18" s="7" t="s">
        <v>189</v>
      </c>
      <c r="F18" s="7" t="s">
        <v>198</v>
      </c>
      <c r="G18" s="7" t="s">
        <v>187</v>
      </c>
      <c r="H18" s="7" t="s">
        <v>146</v>
      </c>
      <c r="I18" s="7" t="s">
        <v>26</v>
      </c>
      <c r="J18" s="11" t="s">
        <v>199</v>
      </c>
      <c r="K18" s="92">
        <f>5000+22000</f>
        <v>27000</v>
      </c>
      <c r="L18" s="91">
        <v>28198.04</v>
      </c>
      <c r="M18" s="100">
        <f t="shared" si="0"/>
        <v>104.43718518518519</v>
      </c>
    </row>
    <row r="19" spans="1:13" ht="36">
      <c r="A19" s="81">
        <v>8</v>
      </c>
      <c r="B19" s="5" t="s">
        <v>0</v>
      </c>
      <c r="C19" s="2">
        <v>1</v>
      </c>
      <c r="D19" s="5" t="s">
        <v>200</v>
      </c>
      <c r="E19" s="5" t="s">
        <v>185</v>
      </c>
      <c r="F19" s="5" t="s">
        <v>0</v>
      </c>
      <c r="G19" s="5" t="s">
        <v>185</v>
      </c>
      <c r="H19" s="5" t="s">
        <v>146</v>
      </c>
      <c r="I19" s="5" t="s">
        <v>0</v>
      </c>
      <c r="J19" s="13" t="s">
        <v>201</v>
      </c>
      <c r="K19" s="93">
        <f>K20</f>
        <v>8016000</v>
      </c>
      <c r="L19" s="89">
        <f>L20</f>
        <v>7850798.3400000008</v>
      </c>
      <c r="M19" s="99">
        <f t="shared" si="0"/>
        <v>97.939101047904202</v>
      </c>
    </row>
    <row r="20" spans="1:13" ht="24">
      <c r="A20" s="81">
        <v>9</v>
      </c>
      <c r="B20" s="7" t="s">
        <v>0</v>
      </c>
      <c r="C20" s="8">
        <v>1</v>
      </c>
      <c r="D20" s="7" t="s">
        <v>200</v>
      </c>
      <c r="E20" s="7" t="s">
        <v>189</v>
      </c>
      <c r="F20" s="7" t="s">
        <v>0</v>
      </c>
      <c r="G20" s="7" t="s">
        <v>187</v>
      </c>
      <c r="H20" s="7" t="s">
        <v>146</v>
      </c>
      <c r="I20" s="7" t="s">
        <v>26</v>
      </c>
      <c r="J20" s="11" t="s">
        <v>202</v>
      </c>
      <c r="K20" s="92">
        <f>K21+K22+K23+K24</f>
        <v>8016000</v>
      </c>
      <c r="L20" s="91">
        <f>L21+L22+L23+L24</f>
        <v>7850798.3400000008</v>
      </c>
      <c r="M20" s="100">
        <f t="shared" si="0"/>
        <v>97.939101047904202</v>
      </c>
    </row>
    <row r="21" spans="1:13" s="82" customFormat="1" ht="60">
      <c r="A21" s="81">
        <v>10</v>
      </c>
      <c r="B21" s="7" t="s">
        <v>203</v>
      </c>
      <c r="C21" s="8">
        <v>1</v>
      </c>
      <c r="D21" s="7" t="s">
        <v>200</v>
      </c>
      <c r="E21" s="7" t="s">
        <v>189</v>
      </c>
      <c r="F21" s="7" t="s">
        <v>574</v>
      </c>
      <c r="G21" s="7" t="s">
        <v>187</v>
      </c>
      <c r="H21" s="7" t="s">
        <v>146</v>
      </c>
      <c r="I21" s="7" t="s">
        <v>26</v>
      </c>
      <c r="J21" s="11" t="s">
        <v>575</v>
      </c>
      <c r="K21" s="92">
        <f>3852000-146000</f>
        <v>3706000</v>
      </c>
      <c r="L21" s="91">
        <v>3621084.59</v>
      </c>
      <c r="M21" s="100">
        <f t="shared" si="0"/>
        <v>97.708704533189419</v>
      </c>
    </row>
    <row r="22" spans="1:13" ht="72">
      <c r="A22" s="81">
        <v>11</v>
      </c>
      <c r="B22" s="7" t="s">
        <v>203</v>
      </c>
      <c r="C22" s="8">
        <v>1</v>
      </c>
      <c r="D22" s="7" t="s">
        <v>200</v>
      </c>
      <c r="E22" s="7" t="s">
        <v>189</v>
      </c>
      <c r="F22" s="7" t="s">
        <v>7</v>
      </c>
      <c r="G22" s="7" t="s">
        <v>187</v>
      </c>
      <c r="H22" s="7" t="s">
        <v>146</v>
      </c>
      <c r="I22" s="7" t="s">
        <v>26</v>
      </c>
      <c r="J22" s="11" t="s">
        <v>576</v>
      </c>
      <c r="K22" s="92">
        <f>30000-4000</f>
        <v>26000</v>
      </c>
      <c r="L22" s="91">
        <v>25900.62</v>
      </c>
      <c r="M22" s="100">
        <f t="shared" si="0"/>
        <v>99.617769230769227</v>
      </c>
    </row>
    <row r="23" spans="1:13" ht="60">
      <c r="A23" s="81">
        <v>12</v>
      </c>
      <c r="B23" s="7" t="s">
        <v>203</v>
      </c>
      <c r="C23" s="8">
        <v>1</v>
      </c>
      <c r="D23" s="7" t="s">
        <v>200</v>
      </c>
      <c r="E23" s="7" t="s">
        <v>189</v>
      </c>
      <c r="F23" s="7" t="s">
        <v>204</v>
      </c>
      <c r="G23" s="7" t="s">
        <v>187</v>
      </c>
      <c r="H23" s="7" t="s">
        <v>146</v>
      </c>
      <c r="I23" s="7" t="s">
        <v>26</v>
      </c>
      <c r="J23" s="11" t="s">
        <v>577</v>
      </c>
      <c r="K23" s="92">
        <f>5158000-150000</f>
        <v>5008000</v>
      </c>
      <c r="L23" s="91">
        <v>4871376.16</v>
      </c>
      <c r="M23" s="100">
        <f t="shared" si="0"/>
        <v>97.271888178913741</v>
      </c>
    </row>
    <row r="24" spans="1:13" ht="63.75" customHeight="1">
      <c r="A24" s="81">
        <v>13</v>
      </c>
      <c r="B24" s="7" t="s">
        <v>203</v>
      </c>
      <c r="C24" s="8">
        <v>1</v>
      </c>
      <c r="D24" s="7" t="s">
        <v>200</v>
      </c>
      <c r="E24" s="7" t="s">
        <v>189</v>
      </c>
      <c r="F24" s="7" t="s">
        <v>578</v>
      </c>
      <c r="G24" s="7" t="s">
        <v>187</v>
      </c>
      <c r="H24" s="7" t="s">
        <v>146</v>
      </c>
      <c r="I24" s="7" t="s">
        <v>26</v>
      </c>
      <c r="J24" s="14" t="s">
        <v>579</v>
      </c>
      <c r="K24" s="92">
        <f>-607000-117000</f>
        <v>-724000</v>
      </c>
      <c r="L24" s="91">
        <v>-667563.03</v>
      </c>
      <c r="M24" s="100">
        <f t="shared" si="0"/>
        <v>92.204838397790056</v>
      </c>
    </row>
    <row r="25" spans="1:13">
      <c r="A25" s="81">
        <v>14</v>
      </c>
      <c r="B25" s="5" t="s">
        <v>0</v>
      </c>
      <c r="C25" s="2">
        <v>1</v>
      </c>
      <c r="D25" s="1" t="s">
        <v>205</v>
      </c>
      <c r="E25" s="1" t="s">
        <v>185</v>
      </c>
      <c r="F25" s="1" t="s">
        <v>0</v>
      </c>
      <c r="G25" s="1" t="s">
        <v>185</v>
      </c>
      <c r="H25" s="1" t="s">
        <v>146</v>
      </c>
      <c r="I25" s="15" t="s">
        <v>0</v>
      </c>
      <c r="J25" s="4" t="s">
        <v>206</v>
      </c>
      <c r="K25" s="88">
        <f>K30+K34+K26</f>
        <v>4825000</v>
      </c>
      <c r="L25" s="88">
        <f>L30+L34+L32+L26</f>
        <v>5405135.1399999997</v>
      </c>
      <c r="M25" s="99">
        <f t="shared" si="0"/>
        <v>112.02352621761658</v>
      </c>
    </row>
    <row r="26" spans="1:13" ht="26.25" customHeight="1">
      <c r="A26" s="81">
        <v>15</v>
      </c>
      <c r="B26" s="7" t="s">
        <v>0</v>
      </c>
      <c r="C26" s="7">
        <v>1</v>
      </c>
      <c r="D26" s="12" t="s">
        <v>205</v>
      </c>
      <c r="E26" s="12" t="s">
        <v>187</v>
      </c>
      <c r="F26" s="12" t="s">
        <v>0</v>
      </c>
      <c r="G26" s="12" t="s">
        <v>185</v>
      </c>
      <c r="H26" s="12" t="s">
        <v>146</v>
      </c>
      <c r="I26" s="16" t="s">
        <v>26</v>
      </c>
      <c r="J26" s="14" t="s">
        <v>207</v>
      </c>
      <c r="K26" s="90">
        <f>K27+K28</f>
        <v>3005000</v>
      </c>
      <c r="L26" s="90">
        <f>L27+L28+L29</f>
        <v>3544811.73</v>
      </c>
      <c r="M26" s="100">
        <f t="shared" si="0"/>
        <v>117.9637846921797</v>
      </c>
    </row>
    <row r="27" spans="1:13" ht="25.5" customHeight="1">
      <c r="A27" s="81">
        <v>16</v>
      </c>
      <c r="B27" s="7" t="s">
        <v>191</v>
      </c>
      <c r="C27" s="7" t="s">
        <v>208</v>
      </c>
      <c r="D27" s="12" t="s">
        <v>205</v>
      </c>
      <c r="E27" s="12" t="s">
        <v>187</v>
      </c>
      <c r="F27" s="12" t="s">
        <v>192</v>
      </c>
      <c r="G27" s="12" t="s">
        <v>187</v>
      </c>
      <c r="H27" s="12" t="s">
        <v>146</v>
      </c>
      <c r="I27" s="16" t="s">
        <v>26</v>
      </c>
      <c r="J27" s="14" t="s">
        <v>580</v>
      </c>
      <c r="K27" s="90">
        <v>1130000</v>
      </c>
      <c r="L27" s="91">
        <f>1958457.91+7800.26+1425.5</f>
        <v>1967683.67</v>
      </c>
      <c r="M27" s="100">
        <f t="shared" si="0"/>
        <v>174.13129823008848</v>
      </c>
    </row>
    <row r="28" spans="1:13" ht="39.75" customHeight="1">
      <c r="A28" s="81">
        <v>17</v>
      </c>
      <c r="B28" s="7" t="s">
        <v>191</v>
      </c>
      <c r="C28" s="7" t="s">
        <v>208</v>
      </c>
      <c r="D28" s="12" t="s">
        <v>205</v>
      </c>
      <c r="E28" s="12" t="s">
        <v>187</v>
      </c>
      <c r="F28" s="12" t="s">
        <v>194</v>
      </c>
      <c r="G28" s="12" t="s">
        <v>187</v>
      </c>
      <c r="H28" s="12" t="s">
        <v>146</v>
      </c>
      <c r="I28" s="16" t="s">
        <v>26</v>
      </c>
      <c r="J28" s="17" t="s">
        <v>581</v>
      </c>
      <c r="K28" s="90">
        <v>1875000</v>
      </c>
      <c r="L28" s="91">
        <f>1520385.4+37151.57+19679.69-3.21</f>
        <v>1577213.45</v>
      </c>
      <c r="M28" s="100">
        <f t="shared" si="0"/>
        <v>84.118050666666662</v>
      </c>
    </row>
    <row r="29" spans="1:13" ht="38.25" customHeight="1">
      <c r="A29" s="81"/>
      <c r="B29" s="7" t="s">
        <v>191</v>
      </c>
      <c r="C29" s="7" t="s">
        <v>208</v>
      </c>
      <c r="D29" s="7" t="s">
        <v>205</v>
      </c>
      <c r="E29" s="7" t="s">
        <v>205</v>
      </c>
      <c r="F29" s="7" t="s">
        <v>828</v>
      </c>
      <c r="G29" s="7" t="s">
        <v>187</v>
      </c>
      <c r="H29" s="7" t="s">
        <v>146</v>
      </c>
      <c r="I29" s="16" t="s">
        <v>26</v>
      </c>
      <c r="J29" s="17" t="s">
        <v>829</v>
      </c>
      <c r="K29" s="90"/>
      <c r="L29" s="91">
        <v>-85.39</v>
      </c>
      <c r="M29" s="100"/>
    </row>
    <row r="30" spans="1:13" ht="36.75" customHeight="1">
      <c r="A30" s="81">
        <v>18</v>
      </c>
      <c r="B30" s="7" t="s">
        <v>0</v>
      </c>
      <c r="C30" s="8">
        <v>1</v>
      </c>
      <c r="D30" s="10" t="s">
        <v>205</v>
      </c>
      <c r="E30" s="10" t="s">
        <v>189</v>
      </c>
      <c r="F30" s="10" t="s">
        <v>0</v>
      </c>
      <c r="G30" s="7" t="s">
        <v>189</v>
      </c>
      <c r="H30" s="10" t="s">
        <v>146</v>
      </c>
      <c r="I30" s="10" t="s">
        <v>26</v>
      </c>
      <c r="J30" s="18" t="s">
        <v>209</v>
      </c>
      <c r="K30" s="92">
        <f>K31</f>
        <v>1705000</v>
      </c>
      <c r="L30" s="90">
        <f>L31</f>
        <v>1790556.19</v>
      </c>
      <c r="M30" s="100">
        <f t="shared" si="0"/>
        <v>105.01795835777126</v>
      </c>
    </row>
    <row r="31" spans="1:13" ht="29.25" customHeight="1">
      <c r="A31" s="81">
        <v>19</v>
      </c>
      <c r="B31" s="8">
        <v>182</v>
      </c>
      <c r="C31" s="8">
        <v>1</v>
      </c>
      <c r="D31" s="7" t="s">
        <v>205</v>
      </c>
      <c r="E31" s="7" t="s">
        <v>189</v>
      </c>
      <c r="F31" s="7" t="s">
        <v>192</v>
      </c>
      <c r="G31" s="7" t="s">
        <v>189</v>
      </c>
      <c r="H31" s="7" t="s">
        <v>146</v>
      </c>
      <c r="I31" s="7" t="s">
        <v>26</v>
      </c>
      <c r="J31" s="18" t="s">
        <v>209</v>
      </c>
      <c r="K31" s="92">
        <v>1705000</v>
      </c>
      <c r="L31" s="91">
        <f>1761101.13+13150.7+16304.36</f>
        <v>1790556.19</v>
      </c>
      <c r="M31" s="100">
        <f t="shared" si="0"/>
        <v>105.01795835777126</v>
      </c>
    </row>
    <row r="32" spans="1:13" ht="24">
      <c r="A32" s="81">
        <v>20</v>
      </c>
      <c r="B32" s="7" t="s">
        <v>0</v>
      </c>
      <c r="C32" s="8">
        <v>1</v>
      </c>
      <c r="D32" s="7" t="s">
        <v>205</v>
      </c>
      <c r="E32" s="7" t="s">
        <v>200</v>
      </c>
      <c r="F32" s="7" t="s">
        <v>0</v>
      </c>
      <c r="G32" s="7" t="s">
        <v>187</v>
      </c>
      <c r="H32" s="7" t="s">
        <v>146</v>
      </c>
      <c r="I32" s="7" t="s">
        <v>26</v>
      </c>
      <c r="J32" s="34" t="s">
        <v>616</v>
      </c>
      <c r="K32" s="92">
        <v>0</v>
      </c>
      <c r="L32" s="91">
        <f>L33</f>
        <v>1166.82</v>
      </c>
      <c r="M32" s="104" t="s">
        <v>817</v>
      </c>
    </row>
    <row r="33" spans="1:13" ht="29.25" customHeight="1">
      <c r="A33" s="81">
        <v>21</v>
      </c>
      <c r="B33" s="8">
        <v>182</v>
      </c>
      <c r="C33" s="8">
        <v>1</v>
      </c>
      <c r="D33" s="7" t="s">
        <v>205</v>
      </c>
      <c r="E33" s="7" t="s">
        <v>200</v>
      </c>
      <c r="F33" s="7" t="s">
        <v>192</v>
      </c>
      <c r="G33" s="7" t="s">
        <v>187</v>
      </c>
      <c r="H33" s="7" t="s">
        <v>146</v>
      </c>
      <c r="I33" s="7" t="s">
        <v>26</v>
      </c>
      <c r="J33" s="34" t="s">
        <v>616</v>
      </c>
      <c r="K33" s="92">
        <v>0</v>
      </c>
      <c r="L33" s="91">
        <f>166.82+1000</f>
        <v>1166.82</v>
      </c>
      <c r="M33" s="104" t="s">
        <v>817</v>
      </c>
    </row>
    <row r="34" spans="1:13" ht="24">
      <c r="A34" s="81">
        <v>22</v>
      </c>
      <c r="B34" s="7" t="s">
        <v>0</v>
      </c>
      <c r="C34" s="8">
        <v>1</v>
      </c>
      <c r="D34" s="7" t="s">
        <v>205</v>
      </c>
      <c r="E34" s="7" t="s">
        <v>210</v>
      </c>
      <c r="F34" s="7" t="s">
        <v>0</v>
      </c>
      <c r="G34" s="7" t="s">
        <v>189</v>
      </c>
      <c r="H34" s="7" t="s">
        <v>146</v>
      </c>
      <c r="I34" s="7" t="s">
        <v>26</v>
      </c>
      <c r="J34" s="18" t="s">
        <v>211</v>
      </c>
      <c r="K34" s="92">
        <f>K35</f>
        <v>115000</v>
      </c>
      <c r="L34" s="90">
        <f>L35</f>
        <v>68600.399999999994</v>
      </c>
      <c r="M34" s="100">
        <f t="shared" si="0"/>
        <v>59.652521739130428</v>
      </c>
    </row>
    <row r="35" spans="1:13" ht="36">
      <c r="A35" s="81">
        <v>23</v>
      </c>
      <c r="B35" s="8">
        <v>182</v>
      </c>
      <c r="C35" s="8">
        <v>1</v>
      </c>
      <c r="D35" s="7" t="s">
        <v>205</v>
      </c>
      <c r="E35" s="7" t="s">
        <v>210</v>
      </c>
      <c r="F35" s="7" t="s">
        <v>192</v>
      </c>
      <c r="G35" s="7" t="s">
        <v>189</v>
      </c>
      <c r="H35" s="7" t="s">
        <v>146</v>
      </c>
      <c r="I35" s="7" t="s">
        <v>26</v>
      </c>
      <c r="J35" s="18" t="s">
        <v>212</v>
      </c>
      <c r="K35" s="92">
        <v>115000</v>
      </c>
      <c r="L35" s="91">
        <f>68322.34+278.06</f>
        <v>68600.399999999994</v>
      </c>
      <c r="M35" s="100">
        <f t="shared" si="0"/>
        <v>59.652521739130428</v>
      </c>
    </row>
    <row r="36" spans="1:13">
      <c r="A36" s="81">
        <v>24</v>
      </c>
      <c r="B36" s="5" t="s">
        <v>0</v>
      </c>
      <c r="C36" s="2">
        <v>1</v>
      </c>
      <c r="D36" s="1" t="s">
        <v>213</v>
      </c>
      <c r="E36" s="1" t="s">
        <v>185</v>
      </c>
      <c r="F36" s="1" t="s">
        <v>0</v>
      </c>
      <c r="G36" s="1" t="s">
        <v>185</v>
      </c>
      <c r="H36" s="1" t="s">
        <v>146</v>
      </c>
      <c r="I36" s="1" t="s">
        <v>0</v>
      </c>
      <c r="J36" s="6" t="s">
        <v>214</v>
      </c>
      <c r="K36" s="88">
        <f>K37+K39</f>
        <v>8802000</v>
      </c>
      <c r="L36" s="88">
        <f>L37+L39</f>
        <v>9605361.4800000004</v>
      </c>
      <c r="M36" s="100">
        <f t="shared" si="0"/>
        <v>109.12703340149967</v>
      </c>
    </row>
    <row r="37" spans="1:13">
      <c r="A37" s="81">
        <v>25</v>
      </c>
      <c r="B37" s="7" t="s">
        <v>0</v>
      </c>
      <c r="C37" s="8">
        <v>1</v>
      </c>
      <c r="D37" s="10" t="s">
        <v>213</v>
      </c>
      <c r="E37" s="7" t="s">
        <v>187</v>
      </c>
      <c r="F37" s="10" t="s">
        <v>0</v>
      </c>
      <c r="G37" s="10" t="s">
        <v>185</v>
      </c>
      <c r="H37" s="10" t="s">
        <v>146</v>
      </c>
      <c r="I37" s="10">
        <v>110</v>
      </c>
      <c r="J37" s="9" t="s">
        <v>215</v>
      </c>
      <c r="K37" s="90">
        <f>K38</f>
        <v>3578000</v>
      </c>
      <c r="L37" s="90">
        <f>L38</f>
        <v>3370866.71</v>
      </c>
      <c r="M37" s="99">
        <f t="shared" si="0"/>
        <v>94.210919787590825</v>
      </c>
    </row>
    <row r="38" spans="1:13" ht="36">
      <c r="A38" s="81">
        <v>26</v>
      </c>
      <c r="B38" s="19">
        <v>182</v>
      </c>
      <c r="C38" s="19">
        <v>1</v>
      </c>
      <c r="D38" s="7" t="s">
        <v>213</v>
      </c>
      <c r="E38" s="7" t="s">
        <v>187</v>
      </c>
      <c r="F38" s="7" t="s">
        <v>194</v>
      </c>
      <c r="G38" s="7" t="s">
        <v>210</v>
      </c>
      <c r="H38" s="7" t="s">
        <v>146</v>
      </c>
      <c r="I38" s="20">
        <v>110</v>
      </c>
      <c r="J38" s="21" t="s">
        <v>582</v>
      </c>
      <c r="K38" s="90">
        <v>3578000</v>
      </c>
      <c r="L38" s="91">
        <f>3302654.13+68212.58</f>
        <v>3370866.71</v>
      </c>
      <c r="M38" s="100">
        <f t="shared" si="0"/>
        <v>94.210919787590825</v>
      </c>
    </row>
    <row r="39" spans="1:13">
      <c r="A39" s="81">
        <v>27</v>
      </c>
      <c r="B39" s="7" t="s">
        <v>0</v>
      </c>
      <c r="C39" s="7" t="s">
        <v>208</v>
      </c>
      <c r="D39" s="7" t="s">
        <v>213</v>
      </c>
      <c r="E39" s="7" t="s">
        <v>213</v>
      </c>
      <c r="F39" s="7" t="s">
        <v>0</v>
      </c>
      <c r="G39" s="7" t="s">
        <v>185</v>
      </c>
      <c r="H39" s="7" t="s">
        <v>146</v>
      </c>
      <c r="I39" s="7" t="s">
        <v>26</v>
      </c>
      <c r="J39" s="22" t="s">
        <v>216</v>
      </c>
      <c r="K39" s="92">
        <f>K40+K41</f>
        <v>5224000</v>
      </c>
      <c r="L39" s="90">
        <f>L40+L41</f>
        <v>6234494.7699999996</v>
      </c>
      <c r="M39" s="100">
        <f t="shared" si="0"/>
        <v>119.34331489280243</v>
      </c>
    </row>
    <row r="40" spans="1:13" ht="24">
      <c r="A40" s="81">
        <v>28</v>
      </c>
      <c r="B40" s="8">
        <v>182</v>
      </c>
      <c r="C40" s="8">
        <v>1</v>
      </c>
      <c r="D40" s="10" t="s">
        <v>213</v>
      </c>
      <c r="E40" s="10" t="s">
        <v>213</v>
      </c>
      <c r="F40" s="7" t="s">
        <v>217</v>
      </c>
      <c r="G40" s="7" t="s">
        <v>210</v>
      </c>
      <c r="H40" s="10" t="s">
        <v>146</v>
      </c>
      <c r="I40" s="10">
        <v>110</v>
      </c>
      <c r="J40" s="23" t="s">
        <v>218</v>
      </c>
      <c r="K40" s="92">
        <v>3590000</v>
      </c>
      <c r="L40" s="91">
        <f>4839866.97+107312.4</f>
        <v>4947179.37</v>
      </c>
      <c r="M40" s="100">
        <f t="shared" si="0"/>
        <v>137.80443927576601</v>
      </c>
    </row>
    <row r="41" spans="1:13" ht="24">
      <c r="A41" s="81">
        <v>29</v>
      </c>
      <c r="B41" s="8">
        <v>182</v>
      </c>
      <c r="C41" s="8">
        <v>1</v>
      </c>
      <c r="D41" s="10" t="s">
        <v>213</v>
      </c>
      <c r="E41" s="10" t="s">
        <v>213</v>
      </c>
      <c r="F41" s="7" t="s">
        <v>219</v>
      </c>
      <c r="G41" s="7" t="s">
        <v>210</v>
      </c>
      <c r="H41" s="10" t="s">
        <v>146</v>
      </c>
      <c r="I41" s="10">
        <v>110</v>
      </c>
      <c r="J41" s="23" t="s">
        <v>220</v>
      </c>
      <c r="K41" s="92">
        <v>1634000</v>
      </c>
      <c r="L41" s="91">
        <f>1260957.74+23805.66+2552</f>
        <v>1287315.3999999999</v>
      </c>
      <c r="M41" s="100">
        <f t="shared" si="0"/>
        <v>78.783072215422266</v>
      </c>
    </row>
    <row r="42" spans="1:13">
      <c r="A42" s="81">
        <v>30</v>
      </c>
      <c r="B42" s="5" t="s">
        <v>0</v>
      </c>
      <c r="C42" s="5" t="s">
        <v>208</v>
      </c>
      <c r="D42" s="5" t="s">
        <v>221</v>
      </c>
      <c r="E42" s="5" t="s">
        <v>185</v>
      </c>
      <c r="F42" s="5" t="s">
        <v>0</v>
      </c>
      <c r="G42" s="5" t="s">
        <v>185</v>
      </c>
      <c r="H42" s="5" t="s">
        <v>146</v>
      </c>
      <c r="I42" s="5" t="s">
        <v>0</v>
      </c>
      <c r="J42" s="35" t="s">
        <v>222</v>
      </c>
      <c r="K42" s="93">
        <f>K45</f>
        <v>0</v>
      </c>
      <c r="L42" s="88">
        <f>L43+L45</f>
        <v>59911.43</v>
      </c>
      <c r="M42" s="104" t="s">
        <v>817</v>
      </c>
    </row>
    <row r="43" spans="1:13" ht="36">
      <c r="A43" s="81">
        <v>31</v>
      </c>
      <c r="B43" s="7" t="s">
        <v>0</v>
      </c>
      <c r="C43" s="7" t="s">
        <v>208</v>
      </c>
      <c r="D43" s="7" t="s">
        <v>221</v>
      </c>
      <c r="E43" s="7" t="s">
        <v>200</v>
      </c>
      <c r="F43" s="7" t="s">
        <v>0</v>
      </c>
      <c r="G43" s="7" t="s">
        <v>187</v>
      </c>
      <c r="H43" s="7" t="s">
        <v>146</v>
      </c>
      <c r="I43" s="7" t="s">
        <v>26</v>
      </c>
      <c r="J43" s="21" t="s">
        <v>463</v>
      </c>
      <c r="K43" s="94">
        <f>K44</f>
        <v>0</v>
      </c>
      <c r="L43" s="91">
        <f>L44</f>
        <v>53311.43</v>
      </c>
      <c r="M43" s="104" t="s">
        <v>817</v>
      </c>
    </row>
    <row r="44" spans="1:13" ht="48">
      <c r="A44" s="81">
        <v>32</v>
      </c>
      <c r="B44" s="7" t="s">
        <v>191</v>
      </c>
      <c r="C44" s="7" t="s">
        <v>208</v>
      </c>
      <c r="D44" s="7" t="s">
        <v>221</v>
      </c>
      <c r="E44" s="7" t="s">
        <v>200</v>
      </c>
      <c r="F44" s="7" t="s">
        <v>192</v>
      </c>
      <c r="G44" s="7" t="s">
        <v>187</v>
      </c>
      <c r="H44" s="7" t="s">
        <v>146</v>
      </c>
      <c r="I44" s="7" t="s">
        <v>26</v>
      </c>
      <c r="J44" s="36" t="s">
        <v>223</v>
      </c>
      <c r="K44" s="92">
        <v>0</v>
      </c>
      <c r="L44" s="91">
        <v>53311.43</v>
      </c>
      <c r="M44" s="104" t="s">
        <v>817</v>
      </c>
    </row>
    <row r="45" spans="1:13" ht="24">
      <c r="A45" s="81">
        <v>33</v>
      </c>
      <c r="B45" s="7" t="s">
        <v>145</v>
      </c>
      <c r="C45" s="7" t="s">
        <v>208</v>
      </c>
      <c r="D45" s="7" t="s">
        <v>221</v>
      </c>
      <c r="E45" s="7" t="s">
        <v>617</v>
      </c>
      <c r="F45" s="7" t="s">
        <v>0</v>
      </c>
      <c r="G45" s="7" t="s">
        <v>187</v>
      </c>
      <c r="H45" s="7" t="s">
        <v>146</v>
      </c>
      <c r="I45" s="7" t="s">
        <v>26</v>
      </c>
      <c r="J45" s="23" t="s">
        <v>618</v>
      </c>
      <c r="K45" s="92">
        <f>K46</f>
        <v>0</v>
      </c>
      <c r="L45" s="91">
        <f>L46+L47</f>
        <v>6600</v>
      </c>
      <c r="M45" s="104" t="s">
        <v>817</v>
      </c>
    </row>
    <row r="46" spans="1:13" ht="24">
      <c r="A46" s="81">
        <v>34</v>
      </c>
      <c r="B46" s="7">
        <v>901</v>
      </c>
      <c r="C46" s="7">
        <v>1</v>
      </c>
      <c r="D46" s="7" t="s">
        <v>221</v>
      </c>
      <c r="E46" s="7" t="s">
        <v>617</v>
      </c>
      <c r="F46" s="7" t="s">
        <v>506</v>
      </c>
      <c r="G46" s="7" t="s">
        <v>187</v>
      </c>
      <c r="H46" s="7" t="s">
        <v>146</v>
      </c>
      <c r="I46" s="7" t="s">
        <v>26</v>
      </c>
      <c r="J46" s="69" t="s">
        <v>619</v>
      </c>
      <c r="K46" s="92">
        <v>0</v>
      </c>
      <c r="L46" s="91">
        <f>5000</f>
        <v>5000</v>
      </c>
      <c r="M46" s="104" t="s">
        <v>817</v>
      </c>
    </row>
    <row r="47" spans="1:13" ht="96">
      <c r="A47" s="81">
        <v>35</v>
      </c>
      <c r="B47" s="7" t="s">
        <v>145</v>
      </c>
      <c r="C47" s="7" t="s">
        <v>208</v>
      </c>
      <c r="D47" s="7" t="s">
        <v>221</v>
      </c>
      <c r="E47" s="7" t="s">
        <v>617</v>
      </c>
      <c r="F47" s="7" t="s">
        <v>802</v>
      </c>
      <c r="G47" s="7" t="s">
        <v>187</v>
      </c>
      <c r="H47" s="7" t="s">
        <v>146</v>
      </c>
      <c r="I47" s="7" t="s">
        <v>26</v>
      </c>
      <c r="J47" s="69" t="s">
        <v>803</v>
      </c>
      <c r="K47" s="92">
        <v>0</v>
      </c>
      <c r="L47" s="91">
        <f>1600</f>
        <v>1600</v>
      </c>
      <c r="M47" s="104" t="s">
        <v>817</v>
      </c>
    </row>
    <row r="48" spans="1:13" ht="36">
      <c r="A48" s="81">
        <v>36</v>
      </c>
      <c r="B48" s="5" t="s">
        <v>0</v>
      </c>
      <c r="C48" s="15" t="s">
        <v>208</v>
      </c>
      <c r="D48" s="15" t="s">
        <v>224</v>
      </c>
      <c r="E48" s="15" t="s">
        <v>185</v>
      </c>
      <c r="F48" s="15" t="s">
        <v>0</v>
      </c>
      <c r="G48" s="15" t="s">
        <v>185</v>
      </c>
      <c r="H48" s="15" t="s">
        <v>146</v>
      </c>
      <c r="I48" s="15" t="s">
        <v>0</v>
      </c>
      <c r="J48" s="24" t="s">
        <v>225</v>
      </c>
      <c r="K48" s="88">
        <f>K49+K53</f>
        <v>3550000</v>
      </c>
      <c r="L48" s="88">
        <f>L49+L53</f>
        <v>5092977.75</v>
      </c>
      <c r="M48" s="99">
        <f t="shared" si="0"/>
        <v>143.46416197183098</v>
      </c>
    </row>
    <row r="49" spans="1:13" ht="72">
      <c r="A49" s="81">
        <v>37</v>
      </c>
      <c r="B49" s="7" t="s">
        <v>0</v>
      </c>
      <c r="C49" s="16" t="s">
        <v>208</v>
      </c>
      <c r="D49" s="16" t="s">
        <v>224</v>
      </c>
      <c r="E49" s="16" t="s">
        <v>205</v>
      </c>
      <c r="F49" s="16" t="s">
        <v>0</v>
      </c>
      <c r="G49" s="16" t="s">
        <v>185</v>
      </c>
      <c r="H49" s="16" t="s">
        <v>146</v>
      </c>
      <c r="I49" s="16" t="s">
        <v>4</v>
      </c>
      <c r="J49" s="25" t="s">
        <v>226</v>
      </c>
      <c r="K49" s="90">
        <f>K50+K51+K52</f>
        <v>3130000</v>
      </c>
      <c r="L49" s="90">
        <f>L50+L51+L52</f>
        <v>4491909.25</v>
      </c>
      <c r="M49" s="100">
        <f t="shared" si="0"/>
        <v>143.51147763578277</v>
      </c>
    </row>
    <row r="50" spans="1:13" ht="25.5" customHeight="1">
      <c r="A50" s="81">
        <v>38</v>
      </c>
      <c r="B50" s="7" t="s">
        <v>145</v>
      </c>
      <c r="C50" s="16" t="s">
        <v>208</v>
      </c>
      <c r="D50" s="16" t="s">
        <v>224</v>
      </c>
      <c r="E50" s="16" t="s">
        <v>205</v>
      </c>
      <c r="F50" s="16" t="s">
        <v>227</v>
      </c>
      <c r="G50" s="16" t="s">
        <v>210</v>
      </c>
      <c r="H50" s="16" t="s">
        <v>146</v>
      </c>
      <c r="I50" s="16" t="s">
        <v>4</v>
      </c>
      <c r="J50" s="25" t="s">
        <v>583</v>
      </c>
      <c r="K50" s="90">
        <v>2200000</v>
      </c>
      <c r="L50" s="91">
        <v>3482320.58</v>
      </c>
      <c r="M50" s="100">
        <f t="shared" si="0"/>
        <v>158.28729909090907</v>
      </c>
    </row>
    <row r="51" spans="1:13" ht="38.25" customHeight="1">
      <c r="A51" s="81">
        <v>39</v>
      </c>
      <c r="B51" s="7" t="s">
        <v>145</v>
      </c>
      <c r="C51" s="16" t="s">
        <v>208</v>
      </c>
      <c r="D51" s="16" t="s">
        <v>224</v>
      </c>
      <c r="E51" s="16" t="s">
        <v>205</v>
      </c>
      <c r="F51" s="16" t="s">
        <v>584</v>
      </c>
      <c r="G51" s="16" t="s">
        <v>210</v>
      </c>
      <c r="H51" s="16" t="s">
        <v>146</v>
      </c>
      <c r="I51" s="16" t="s">
        <v>4</v>
      </c>
      <c r="J51" s="25" t="s">
        <v>585</v>
      </c>
      <c r="K51" s="90">
        <v>108000</v>
      </c>
      <c r="L51" s="91">
        <v>74335.22</v>
      </c>
      <c r="M51" s="100">
        <f t="shared" si="0"/>
        <v>68.828907407407414</v>
      </c>
    </row>
    <row r="52" spans="1:13" s="83" customFormat="1" ht="24">
      <c r="A52" s="81">
        <v>40</v>
      </c>
      <c r="B52" s="7" t="s">
        <v>145</v>
      </c>
      <c r="C52" s="16" t="s">
        <v>208</v>
      </c>
      <c r="D52" s="16" t="s">
        <v>224</v>
      </c>
      <c r="E52" s="16" t="s">
        <v>205</v>
      </c>
      <c r="F52" s="16" t="s">
        <v>228</v>
      </c>
      <c r="G52" s="16" t="s">
        <v>210</v>
      </c>
      <c r="H52" s="16" t="s">
        <v>146</v>
      </c>
      <c r="I52" s="16" t="s">
        <v>4</v>
      </c>
      <c r="J52" s="22" t="s">
        <v>229</v>
      </c>
      <c r="K52" s="90">
        <f>300000+470000+52000</f>
        <v>822000</v>
      </c>
      <c r="L52" s="91">
        <f>831445.29+65088.24+38719.92</f>
        <v>935253.45000000007</v>
      </c>
      <c r="M52" s="100">
        <f t="shared" si="0"/>
        <v>113.77779197080294</v>
      </c>
    </row>
    <row r="53" spans="1:13" s="83" customFormat="1" ht="72">
      <c r="A53" s="81">
        <v>41</v>
      </c>
      <c r="B53" s="7" t="s">
        <v>0</v>
      </c>
      <c r="C53" s="16" t="s">
        <v>208</v>
      </c>
      <c r="D53" s="16" t="s">
        <v>224</v>
      </c>
      <c r="E53" s="16" t="s">
        <v>620</v>
      </c>
      <c r="F53" s="16" t="s">
        <v>0</v>
      </c>
      <c r="G53" s="16" t="s">
        <v>185</v>
      </c>
      <c r="H53" s="16" t="s">
        <v>146</v>
      </c>
      <c r="I53" s="16" t="s">
        <v>4</v>
      </c>
      <c r="J53" s="22" t="s">
        <v>621</v>
      </c>
      <c r="K53" s="91">
        <f>K54</f>
        <v>420000</v>
      </c>
      <c r="L53" s="91">
        <f>L54</f>
        <v>601068.5</v>
      </c>
      <c r="M53" s="100">
        <f>L53/K53*100</f>
        <v>143.11154761904763</v>
      </c>
    </row>
    <row r="54" spans="1:13" s="83" customFormat="1" ht="65.25" customHeight="1">
      <c r="A54" s="81">
        <v>42</v>
      </c>
      <c r="B54" s="7" t="s">
        <v>145</v>
      </c>
      <c r="C54" s="16" t="s">
        <v>208</v>
      </c>
      <c r="D54" s="16" t="s">
        <v>224</v>
      </c>
      <c r="E54" s="16" t="s">
        <v>620</v>
      </c>
      <c r="F54" s="16" t="s">
        <v>622</v>
      </c>
      <c r="G54" s="16" t="s">
        <v>210</v>
      </c>
      <c r="H54" s="16" t="s">
        <v>146</v>
      </c>
      <c r="I54" s="16" t="s">
        <v>4</v>
      </c>
      <c r="J54" s="22" t="s">
        <v>623</v>
      </c>
      <c r="K54" s="90">
        <f>420000</f>
        <v>420000</v>
      </c>
      <c r="L54" s="91">
        <f>480837.58+120230.92</f>
        <v>601068.5</v>
      </c>
      <c r="M54" s="100">
        <f>L54/K54*100</f>
        <v>143.11154761904763</v>
      </c>
    </row>
    <row r="55" spans="1:13" s="83" customFormat="1" ht="24">
      <c r="A55" s="81">
        <v>43</v>
      </c>
      <c r="B55" s="5" t="s">
        <v>0</v>
      </c>
      <c r="C55" s="2">
        <v>1</v>
      </c>
      <c r="D55" s="1" t="s">
        <v>230</v>
      </c>
      <c r="E55" s="1" t="s">
        <v>185</v>
      </c>
      <c r="F55" s="1" t="s">
        <v>0</v>
      </c>
      <c r="G55" s="1" t="s">
        <v>185</v>
      </c>
      <c r="H55" s="1" t="s">
        <v>146</v>
      </c>
      <c r="I55" s="1" t="s">
        <v>0</v>
      </c>
      <c r="J55" s="26" t="s">
        <v>231</v>
      </c>
      <c r="K55" s="88">
        <f>K56</f>
        <v>20000</v>
      </c>
      <c r="L55" s="88">
        <f>L56</f>
        <v>11594.51</v>
      </c>
      <c r="M55" s="99">
        <f t="shared" si="0"/>
        <v>57.972549999999998</v>
      </c>
    </row>
    <row r="56" spans="1:13" s="84" customFormat="1">
      <c r="A56" s="81">
        <v>44</v>
      </c>
      <c r="B56" s="7" t="s">
        <v>0</v>
      </c>
      <c r="C56" s="8">
        <v>1</v>
      </c>
      <c r="D56" s="10">
        <v>12</v>
      </c>
      <c r="E56" s="7" t="s">
        <v>187</v>
      </c>
      <c r="F56" s="7" t="s">
        <v>0</v>
      </c>
      <c r="G56" s="7" t="s">
        <v>187</v>
      </c>
      <c r="H56" s="7" t="s">
        <v>146</v>
      </c>
      <c r="I56" s="7" t="s">
        <v>4</v>
      </c>
      <c r="J56" s="9" t="s">
        <v>232</v>
      </c>
      <c r="K56" s="90">
        <f>K57+K58</f>
        <v>20000</v>
      </c>
      <c r="L56" s="90">
        <f>L57+L58</f>
        <v>11594.51</v>
      </c>
      <c r="M56" s="100">
        <f t="shared" si="0"/>
        <v>57.972549999999998</v>
      </c>
    </row>
    <row r="57" spans="1:13" s="84" customFormat="1" ht="30" customHeight="1">
      <c r="A57" s="81">
        <v>45</v>
      </c>
      <c r="B57" s="7" t="s">
        <v>233</v>
      </c>
      <c r="C57" s="8">
        <v>1</v>
      </c>
      <c r="D57" s="10" t="s">
        <v>230</v>
      </c>
      <c r="E57" s="10" t="s">
        <v>187</v>
      </c>
      <c r="F57" s="7" t="s">
        <v>192</v>
      </c>
      <c r="G57" s="10" t="s">
        <v>187</v>
      </c>
      <c r="H57" s="10" t="s">
        <v>146</v>
      </c>
      <c r="I57" s="10" t="s">
        <v>4</v>
      </c>
      <c r="J57" s="27" t="s">
        <v>234</v>
      </c>
      <c r="K57" s="92">
        <v>19000</v>
      </c>
      <c r="L57" s="91">
        <v>11391.87</v>
      </c>
      <c r="M57" s="100">
        <f t="shared" si="0"/>
        <v>59.957210526315798</v>
      </c>
    </row>
    <row r="58" spans="1:13" s="84" customFormat="1">
      <c r="A58" s="81">
        <v>46</v>
      </c>
      <c r="B58" s="7" t="s">
        <v>233</v>
      </c>
      <c r="C58" s="8">
        <v>1</v>
      </c>
      <c r="D58" s="10">
        <v>12</v>
      </c>
      <c r="E58" s="10" t="s">
        <v>187</v>
      </c>
      <c r="F58" s="7" t="s">
        <v>198</v>
      </c>
      <c r="G58" s="10" t="s">
        <v>187</v>
      </c>
      <c r="H58" s="10" t="s">
        <v>146</v>
      </c>
      <c r="I58" s="10">
        <v>120</v>
      </c>
      <c r="J58" s="28" t="s">
        <v>235</v>
      </c>
      <c r="K58" s="92">
        <v>1000</v>
      </c>
      <c r="L58" s="91">
        <v>202.64</v>
      </c>
      <c r="M58" s="100">
        <f t="shared" si="0"/>
        <v>20.263999999999999</v>
      </c>
    </row>
    <row r="59" spans="1:13" s="84" customFormat="1" ht="27" customHeight="1">
      <c r="A59" s="81">
        <v>47</v>
      </c>
      <c r="B59" s="5" t="s">
        <v>0</v>
      </c>
      <c r="C59" s="2">
        <v>1</v>
      </c>
      <c r="D59" s="1">
        <v>13</v>
      </c>
      <c r="E59" s="5" t="s">
        <v>185</v>
      </c>
      <c r="F59" s="5" t="s">
        <v>0</v>
      </c>
      <c r="G59" s="5" t="s">
        <v>185</v>
      </c>
      <c r="H59" s="5" t="s">
        <v>146</v>
      </c>
      <c r="I59" s="5" t="s">
        <v>0</v>
      </c>
      <c r="J59" s="29" t="s">
        <v>586</v>
      </c>
      <c r="K59" s="93">
        <f>K60+K62+K64</f>
        <v>89300</v>
      </c>
      <c r="L59" s="88">
        <f>L60+L62+L64</f>
        <v>802158.66</v>
      </c>
      <c r="M59" s="99">
        <f t="shared" si="0"/>
        <v>898.27397536394176</v>
      </c>
    </row>
    <row r="60" spans="1:13" s="84" customFormat="1" ht="21.75" hidden="1" customHeight="1">
      <c r="A60" s="81">
        <v>48</v>
      </c>
      <c r="B60" s="7" t="s">
        <v>0</v>
      </c>
      <c r="C60" s="7">
        <v>1</v>
      </c>
      <c r="D60" s="12">
        <v>13</v>
      </c>
      <c r="E60" s="7" t="s">
        <v>187</v>
      </c>
      <c r="F60" s="7" t="s">
        <v>236</v>
      </c>
      <c r="G60" s="7" t="s">
        <v>185</v>
      </c>
      <c r="H60" s="7" t="s">
        <v>146</v>
      </c>
      <c r="I60" s="7" t="s">
        <v>237</v>
      </c>
      <c r="J60" s="23" t="s">
        <v>238</v>
      </c>
      <c r="K60" s="92">
        <f>K61</f>
        <v>0</v>
      </c>
      <c r="L60" s="90">
        <f>L61</f>
        <v>0</v>
      </c>
      <c r="M60" s="104" t="s">
        <v>817</v>
      </c>
    </row>
    <row r="61" spans="1:13" s="84" customFormat="1" ht="30.75" hidden="1" customHeight="1">
      <c r="A61" s="81">
        <v>49</v>
      </c>
      <c r="B61" s="7" t="s">
        <v>145</v>
      </c>
      <c r="C61" s="7" t="s">
        <v>208</v>
      </c>
      <c r="D61" s="7" t="s">
        <v>239</v>
      </c>
      <c r="E61" s="7" t="s">
        <v>187</v>
      </c>
      <c r="F61" s="7" t="s">
        <v>240</v>
      </c>
      <c r="G61" s="7" t="s">
        <v>210</v>
      </c>
      <c r="H61" s="7" t="s">
        <v>146</v>
      </c>
      <c r="I61" s="7" t="s">
        <v>237</v>
      </c>
      <c r="J61" s="30" t="s">
        <v>241</v>
      </c>
      <c r="K61" s="92">
        <f>365000-365000</f>
        <v>0</v>
      </c>
      <c r="L61" s="91">
        <v>0</v>
      </c>
      <c r="M61" s="104" t="s">
        <v>817</v>
      </c>
    </row>
    <row r="62" spans="1:13" s="84" customFormat="1" ht="27" customHeight="1">
      <c r="A62" s="81">
        <v>48</v>
      </c>
      <c r="B62" s="31" t="s">
        <v>0</v>
      </c>
      <c r="C62" s="31" t="s">
        <v>208</v>
      </c>
      <c r="D62" s="31" t="s">
        <v>239</v>
      </c>
      <c r="E62" s="31" t="s">
        <v>189</v>
      </c>
      <c r="F62" s="31" t="s">
        <v>587</v>
      </c>
      <c r="G62" s="31" t="s">
        <v>185</v>
      </c>
      <c r="H62" s="31" t="s">
        <v>146</v>
      </c>
      <c r="I62" s="31" t="s">
        <v>237</v>
      </c>
      <c r="J62" s="25" t="s">
        <v>588</v>
      </c>
      <c r="K62" s="95">
        <f>K63</f>
        <v>17800</v>
      </c>
      <c r="L62" s="101">
        <f>L63</f>
        <v>18017.28</v>
      </c>
      <c r="M62" s="100">
        <f t="shared" si="0"/>
        <v>101.22067415730336</v>
      </c>
    </row>
    <row r="63" spans="1:13" s="84" customFormat="1" ht="36">
      <c r="A63" s="81">
        <v>49</v>
      </c>
      <c r="B63" s="31" t="s">
        <v>145</v>
      </c>
      <c r="C63" s="31" t="s">
        <v>208</v>
      </c>
      <c r="D63" s="31" t="s">
        <v>239</v>
      </c>
      <c r="E63" s="31" t="s">
        <v>189</v>
      </c>
      <c r="F63" s="31" t="s">
        <v>503</v>
      </c>
      <c r="G63" s="31" t="s">
        <v>210</v>
      </c>
      <c r="H63" s="31" t="s">
        <v>146</v>
      </c>
      <c r="I63" s="31" t="s">
        <v>237</v>
      </c>
      <c r="J63" s="25" t="s">
        <v>504</v>
      </c>
      <c r="K63" s="95">
        <v>17800</v>
      </c>
      <c r="L63" s="90">
        <v>18017.28</v>
      </c>
      <c r="M63" s="100">
        <f t="shared" si="0"/>
        <v>101.22067415730336</v>
      </c>
    </row>
    <row r="64" spans="1:13">
      <c r="A64" s="81">
        <v>50</v>
      </c>
      <c r="B64" s="7" t="s">
        <v>0</v>
      </c>
      <c r="C64" s="7" t="s">
        <v>208</v>
      </c>
      <c r="D64" s="7" t="s">
        <v>239</v>
      </c>
      <c r="E64" s="7" t="s">
        <v>189</v>
      </c>
      <c r="F64" s="7" t="s">
        <v>236</v>
      </c>
      <c r="G64" s="7" t="s">
        <v>185</v>
      </c>
      <c r="H64" s="7" t="s">
        <v>146</v>
      </c>
      <c r="I64" s="7" t="s">
        <v>237</v>
      </c>
      <c r="J64" s="30" t="s">
        <v>468</v>
      </c>
      <c r="K64" s="92">
        <f>K65</f>
        <v>71500</v>
      </c>
      <c r="L64" s="91">
        <f>L65</f>
        <v>784141.38</v>
      </c>
      <c r="M64" s="100">
        <f t="shared" si="0"/>
        <v>1096.7012307692307</v>
      </c>
    </row>
    <row r="65" spans="1:13" ht="24">
      <c r="A65" s="81">
        <v>51</v>
      </c>
      <c r="B65" s="7" t="s">
        <v>145</v>
      </c>
      <c r="C65" s="7" t="s">
        <v>208</v>
      </c>
      <c r="D65" s="7" t="s">
        <v>239</v>
      </c>
      <c r="E65" s="7" t="s">
        <v>189</v>
      </c>
      <c r="F65" s="7" t="s">
        <v>240</v>
      </c>
      <c r="G65" s="7" t="s">
        <v>210</v>
      </c>
      <c r="H65" s="7" t="s">
        <v>146</v>
      </c>
      <c r="I65" s="7" t="s">
        <v>237</v>
      </c>
      <c r="J65" s="30" t="s">
        <v>452</v>
      </c>
      <c r="K65" s="92">
        <v>71500</v>
      </c>
      <c r="L65" s="91">
        <f>34267.06+672999.2+76875.12</f>
        <v>784141.38</v>
      </c>
      <c r="M65" s="100">
        <f t="shared" si="0"/>
        <v>1096.7012307692307</v>
      </c>
    </row>
    <row r="66" spans="1:13" ht="24">
      <c r="A66" s="81">
        <v>52</v>
      </c>
      <c r="B66" s="5" t="s">
        <v>0</v>
      </c>
      <c r="C66" s="15" t="s">
        <v>208</v>
      </c>
      <c r="D66" s="15" t="s">
        <v>242</v>
      </c>
      <c r="E66" s="15" t="s">
        <v>185</v>
      </c>
      <c r="F66" s="15" t="s">
        <v>0</v>
      </c>
      <c r="G66" s="15" t="s">
        <v>185</v>
      </c>
      <c r="H66" s="15" t="s">
        <v>146</v>
      </c>
      <c r="I66" s="15" t="s">
        <v>0</v>
      </c>
      <c r="J66" s="24" t="s">
        <v>243</v>
      </c>
      <c r="K66" s="88">
        <f>K67+K69</f>
        <v>584000</v>
      </c>
      <c r="L66" s="88">
        <f>L67+L69</f>
        <v>523973.17000000004</v>
      </c>
      <c r="M66" s="99">
        <f t="shared" si="0"/>
        <v>89.721433219178095</v>
      </c>
    </row>
    <row r="67" spans="1:13" ht="72">
      <c r="A67" s="81">
        <v>53</v>
      </c>
      <c r="B67" s="7" t="s">
        <v>0</v>
      </c>
      <c r="C67" s="16" t="s">
        <v>208</v>
      </c>
      <c r="D67" s="16" t="s">
        <v>242</v>
      </c>
      <c r="E67" s="16" t="s">
        <v>189</v>
      </c>
      <c r="F67" s="16" t="s">
        <v>0</v>
      </c>
      <c r="G67" s="16" t="s">
        <v>185</v>
      </c>
      <c r="H67" s="16" t="s">
        <v>146</v>
      </c>
      <c r="I67" s="16" t="s">
        <v>0</v>
      </c>
      <c r="J67" s="23" t="s">
        <v>244</v>
      </c>
      <c r="K67" s="90">
        <f>K68</f>
        <v>234000</v>
      </c>
      <c r="L67" s="90">
        <f>L68</f>
        <v>267336.7</v>
      </c>
      <c r="M67" s="100">
        <f t="shared" si="0"/>
        <v>114.246452991453</v>
      </c>
    </row>
    <row r="68" spans="1:13" ht="72">
      <c r="A68" s="81">
        <v>54</v>
      </c>
      <c r="B68" s="7" t="s">
        <v>145</v>
      </c>
      <c r="C68" s="16" t="s">
        <v>208</v>
      </c>
      <c r="D68" s="16" t="s">
        <v>242</v>
      </c>
      <c r="E68" s="16" t="s">
        <v>189</v>
      </c>
      <c r="F68" s="16" t="s">
        <v>245</v>
      </c>
      <c r="G68" s="16" t="s">
        <v>210</v>
      </c>
      <c r="H68" s="16" t="s">
        <v>146</v>
      </c>
      <c r="I68" s="16" t="s">
        <v>44</v>
      </c>
      <c r="J68" s="22" t="s">
        <v>246</v>
      </c>
      <c r="K68" s="90">
        <v>234000</v>
      </c>
      <c r="L68" s="91">
        <v>267336.7</v>
      </c>
      <c r="M68" s="100">
        <f t="shared" si="0"/>
        <v>114.246452991453</v>
      </c>
    </row>
    <row r="69" spans="1:13" ht="24.75" customHeight="1">
      <c r="A69" s="81">
        <v>55</v>
      </c>
      <c r="B69" s="7" t="s">
        <v>0</v>
      </c>
      <c r="C69" s="16" t="s">
        <v>208</v>
      </c>
      <c r="D69" s="16" t="s">
        <v>242</v>
      </c>
      <c r="E69" s="16" t="s">
        <v>213</v>
      </c>
      <c r="F69" s="16" t="s">
        <v>0</v>
      </c>
      <c r="G69" s="16" t="s">
        <v>185</v>
      </c>
      <c r="H69" s="16" t="s">
        <v>146</v>
      </c>
      <c r="I69" s="16" t="s">
        <v>247</v>
      </c>
      <c r="J69" s="25" t="s">
        <v>248</v>
      </c>
      <c r="K69" s="90">
        <f>K70</f>
        <v>350000</v>
      </c>
      <c r="L69" s="90">
        <f>L70</f>
        <v>256636.47</v>
      </c>
      <c r="M69" s="100">
        <f t="shared" si="0"/>
        <v>73.324705714285713</v>
      </c>
    </row>
    <row r="70" spans="1:13" ht="36">
      <c r="A70" s="81">
        <v>56</v>
      </c>
      <c r="B70" s="7" t="s">
        <v>145</v>
      </c>
      <c r="C70" s="16" t="s">
        <v>208</v>
      </c>
      <c r="D70" s="16" t="s">
        <v>242</v>
      </c>
      <c r="E70" s="16" t="s">
        <v>213</v>
      </c>
      <c r="F70" s="16" t="s">
        <v>227</v>
      </c>
      <c r="G70" s="16" t="s">
        <v>210</v>
      </c>
      <c r="H70" s="16" t="s">
        <v>146</v>
      </c>
      <c r="I70" s="16" t="s">
        <v>247</v>
      </c>
      <c r="J70" s="22" t="s">
        <v>249</v>
      </c>
      <c r="K70" s="90">
        <v>350000</v>
      </c>
      <c r="L70" s="91">
        <v>256636.47</v>
      </c>
      <c r="M70" s="100">
        <f t="shared" si="0"/>
        <v>73.324705714285713</v>
      </c>
    </row>
    <row r="71" spans="1:13">
      <c r="A71" s="81">
        <v>57</v>
      </c>
      <c r="B71" s="5" t="s">
        <v>0</v>
      </c>
      <c r="C71" s="15" t="s">
        <v>208</v>
      </c>
      <c r="D71" s="15" t="s">
        <v>723</v>
      </c>
      <c r="E71" s="15" t="s">
        <v>185</v>
      </c>
      <c r="F71" s="15" t="s">
        <v>0</v>
      </c>
      <c r="G71" s="15" t="s">
        <v>185</v>
      </c>
      <c r="H71" s="15" t="s">
        <v>146</v>
      </c>
      <c r="I71" s="15" t="s">
        <v>0</v>
      </c>
      <c r="J71" s="24" t="s">
        <v>724</v>
      </c>
      <c r="K71" s="90">
        <v>0</v>
      </c>
      <c r="L71" s="89">
        <f>L72+L77+L80+L83</f>
        <v>348912.71</v>
      </c>
      <c r="M71" s="104" t="s">
        <v>817</v>
      </c>
    </row>
    <row r="72" spans="1:13" ht="36">
      <c r="A72" s="81">
        <v>58</v>
      </c>
      <c r="B72" s="7" t="s">
        <v>0</v>
      </c>
      <c r="C72" s="16" t="s">
        <v>208</v>
      </c>
      <c r="D72" s="16" t="s">
        <v>723</v>
      </c>
      <c r="E72" s="16" t="s">
        <v>187</v>
      </c>
      <c r="F72" s="16" t="s">
        <v>0</v>
      </c>
      <c r="G72" s="16" t="s">
        <v>187</v>
      </c>
      <c r="H72" s="16" t="s">
        <v>146</v>
      </c>
      <c r="I72" s="16" t="s">
        <v>727</v>
      </c>
      <c r="J72" s="22" t="s">
        <v>804</v>
      </c>
      <c r="K72" s="90">
        <v>0</v>
      </c>
      <c r="L72" s="91">
        <f>L73+L75</f>
        <v>900</v>
      </c>
      <c r="M72" s="104" t="s">
        <v>817</v>
      </c>
    </row>
    <row r="73" spans="1:13" ht="59.25" customHeight="1">
      <c r="A73" s="81">
        <v>59</v>
      </c>
      <c r="B73" s="7" t="s">
        <v>0</v>
      </c>
      <c r="C73" s="16" t="s">
        <v>208</v>
      </c>
      <c r="D73" s="16" t="s">
        <v>723</v>
      </c>
      <c r="E73" s="16" t="s">
        <v>187</v>
      </c>
      <c r="F73" s="16" t="s">
        <v>506</v>
      </c>
      <c r="G73" s="16" t="s">
        <v>187</v>
      </c>
      <c r="H73" s="16" t="s">
        <v>146</v>
      </c>
      <c r="I73" s="16" t="s">
        <v>727</v>
      </c>
      <c r="J73" s="22" t="s">
        <v>833</v>
      </c>
      <c r="K73" s="90">
        <v>0</v>
      </c>
      <c r="L73" s="91">
        <f>L74</f>
        <v>300</v>
      </c>
      <c r="M73" s="104" t="s">
        <v>817</v>
      </c>
    </row>
    <row r="74" spans="1:13" ht="105" customHeight="1">
      <c r="A74" s="81">
        <v>60</v>
      </c>
      <c r="B74" s="7" t="s">
        <v>830</v>
      </c>
      <c r="C74" s="16" t="s">
        <v>208</v>
      </c>
      <c r="D74" s="16" t="s">
        <v>723</v>
      </c>
      <c r="E74" s="16" t="s">
        <v>187</v>
      </c>
      <c r="F74" s="16" t="s">
        <v>831</v>
      </c>
      <c r="G74" s="16" t="s">
        <v>187</v>
      </c>
      <c r="H74" s="16" t="s">
        <v>146</v>
      </c>
      <c r="I74" s="16" t="s">
        <v>727</v>
      </c>
      <c r="J74" s="22" t="s">
        <v>832</v>
      </c>
      <c r="K74" s="90">
        <v>0</v>
      </c>
      <c r="L74" s="91">
        <v>300</v>
      </c>
      <c r="M74" s="104" t="s">
        <v>817</v>
      </c>
    </row>
    <row r="75" spans="1:13" ht="50.25" customHeight="1">
      <c r="A75" s="81">
        <v>61</v>
      </c>
      <c r="B75" s="7" t="s">
        <v>0</v>
      </c>
      <c r="C75" s="16" t="s">
        <v>208</v>
      </c>
      <c r="D75" s="16" t="s">
        <v>723</v>
      </c>
      <c r="E75" s="16" t="s">
        <v>187</v>
      </c>
      <c r="F75" s="16" t="s">
        <v>806</v>
      </c>
      <c r="G75" s="16" t="s">
        <v>187</v>
      </c>
      <c r="H75" s="16" t="s">
        <v>146</v>
      </c>
      <c r="I75" s="16" t="s">
        <v>727</v>
      </c>
      <c r="J75" s="22" t="s">
        <v>805</v>
      </c>
      <c r="K75" s="90">
        <v>0</v>
      </c>
      <c r="L75" s="91">
        <f>L76</f>
        <v>600</v>
      </c>
      <c r="M75" s="104" t="s">
        <v>817</v>
      </c>
    </row>
    <row r="76" spans="1:13" ht="60">
      <c r="A76" s="81">
        <v>62</v>
      </c>
      <c r="B76" s="7" t="s">
        <v>145</v>
      </c>
      <c r="C76" s="16" t="s">
        <v>208</v>
      </c>
      <c r="D76" s="16" t="s">
        <v>723</v>
      </c>
      <c r="E76" s="16" t="s">
        <v>187</v>
      </c>
      <c r="F76" s="16" t="s">
        <v>807</v>
      </c>
      <c r="G76" s="16" t="s">
        <v>187</v>
      </c>
      <c r="H76" s="16" t="s">
        <v>146</v>
      </c>
      <c r="I76" s="16" t="s">
        <v>727</v>
      </c>
      <c r="J76" s="22" t="s">
        <v>808</v>
      </c>
      <c r="K76" s="90">
        <v>0</v>
      </c>
      <c r="L76" s="91">
        <f>600</f>
        <v>600</v>
      </c>
      <c r="M76" s="104" t="s">
        <v>817</v>
      </c>
    </row>
    <row r="77" spans="1:13" ht="96">
      <c r="A77" s="81">
        <v>63</v>
      </c>
      <c r="B77" s="7" t="s">
        <v>0</v>
      </c>
      <c r="C77" s="16" t="s">
        <v>208</v>
      </c>
      <c r="D77" s="16" t="s">
        <v>723</v>
      </c>
      <c r="E77" s="16" t="s">
        <v>617</v>
      </c>
      <c r="F77" s="16" t="s">
        <v>0</v>
      </c>
      <c r="G77" s="16" t="s">
        <v>187</v>
      </c>
      <c r="H77" s="16" t="s">
        <v>146</v>
      </c>
      <c r="I77" s="16" t="s">
        <v>727</v>
      </c>
      <c r="J77" s="22" t="s">
        <v>809</v>
      </c>
      <c r="K77" s="90">
        <v>0</v>
      </c>
      <c r="L77" s="91">
        <f>L78</f>
        <v>322312.71000000002</v>
      </c>
      <c r="M77" s="104" t="s">
        <v>817</v>
      </c>
    </row>
    <row r="78" spans="1:13" ht="48">
      <c r="A78" s="81">
        <v>64</v>
      </c>
      <c r="B78" s="7" t="s">
        <v>0</v>
      </c>
      <c r="C78" s="16" t="s">
        <v>208</v>
      </c>
      <c r="D78" s="16" t="s">
        <v>723</v>
      </c>
      <c r="E78" s="16" t="s">
        <v>617</v>
      </c>
      <c r="F78" s="16" t="s">
        <v>192</v>
      </c>
      <c r="G78" s="16" t="s">
        <v>185</v>
      </c>
      <c r="H78" s="16" t="s">
        <v>146</v>
      </c>
      <c r="I78" s="16" t="s">
        <v>727</v>
      </c>
      <c r="J78" s="70" t="s">
        <v>810</v>
      </c>
      <c r="K78" s="90">
        <v>0</v>
      </c>
      <c r="L78" s="91">
        <v>322312.71000000002</v>
      </c>
      <c r="M78" s="104" t="s">
        <v>817</v>
      </c>
    </row>
    <row r="79" spans="1:13" ht="60">
      <c r="A79" s="81">
        <v>65</v>
      </c>
      <c r="B79" s="7" t="s">
        <v>145</v>
      </c>
      <c r="C79" s="16" t="s">
        <v>208</v>
      </c>
      <c r="D79" s="16" t="s">
        <v>723</v>
      </c>
      <c r="E79" s="16" t="s">
        <v>617</v>
      </c>
      <c r="F79" s="16" t="s">
        <v>192</v>
      </c>
      <c r="G79" s="16" t="s">
        <v>210</v>
      </c>
      <c r="H79" s="16" t="s">
        <v>146</v>
      </c>
      <c r="I79" s="16" t="s">
        <v>727</v>
      </c>
      <c r="J79" s="22" t="s">
        <v>811</v>
      </c>
      <c r="K79" s="90">
        <v>0</v>
      </c>
      <c r="L79" s="91">
        <f>207967.94</f>
        <v>207967.94</v>
      </c>
      <c r="M79" s="104" t="s">
        <v>817</v>
      </c>
    </row>
    <row r="80" spans="1:13" ht="24">
      <c r="A80" s="81">
        <v>66</v>
      </c>
      <c r="B80" s="7" t="s">
        <v>0</v>
      </c>
      <c r="C80" s="16" t="s">
        <v>208</v>
      </c>
      <c r="D80" s="16" t="s">
        <v>723</v>
      </c>
      <c r="E80" s="16" t="s">
        <v>431</v>
      </c>
      <c r="F80" s="16" t="s">
        <v>0</v>
      </c>
      <c r="G80" s="16" t="s">
        <v>185</v>
      </c>
      <c r="H80" s="16" t="s">
        <v>146</v>
      </c>
      <c r="I80" s="16" t="s">
        <v>727</v>
      </c>
      <c r="J80" s="22" t="s">
        <v>816</v>
      </c>
      <c r="K80" s="90">
        <v>0</v>
      </c>
      <c r="L80" s="91">
        <f>L81</f>
        <v>3500</v>
      </c>
      <c r="M80" s="104" t="s">
        <v>817</v>
      </c>
    </row>
    <row r="81" spans="1:13" ht="60">
      <c r="A81" s="81">
        <v>67</v>
      </c>
      <c r="B81" s="7" t="s">
        <v>0</v>
      </c>
      <c r="C81" s="16" t="s">
        <v>208</v>
      </c>
      <c r="D81" s="16" t="s">
        <v>723</v>
      </c>
      <c r="E81" s="16" t="s">
        <v>431</v>
      </c>
      <c r="F81" s="16" t="s">
        <v>4</v>
      </c>
      <c r="G81" s="16" t="s">
        <v>185</v>
      </c>
      <c r="H81" s="16" t="s">
        <v>146</v>
      </c>
      <c r="I81" s="16" t="s">
        <v>727</v>
      </c>
      <c r="J81" s="22" t="s">
        <v>815</v>
      </c>
      <c r="K81" s="90">
        <v>0</v>
      </c>
      <c r="L81" s="91">
        <f>L82</f>
        <v>3500</v>
      </c>
      <c r="M81" s="104" t="s">
        <v>817</v>
      </c>
    </row>
    <row r="82" spans="1:13" ht="48">
      <c r="A82" s="81">
        <v>68</v>
      </c>
      <c r="B82" s="7" t="s">
        <v>145</v>
      </c>
      <c r="C82" s="16" t="s">
        <v>208</v>
      </c>
      <c r="D82" s="16" t="s">
        <v>723</v>
      </c>
      <c r="E82" s="16" t="s">
        <v>431</v>
      </c>
      <c r="F82" s="16" t="s">
        <v>812</v>
      </c>
      <c r="G82" s="16" t="s">
        <v>187</v>
      </c>
      <c r="H82" s="16" t="s">
        <v>813</v>
      </c>
      <c r="I82" s="16" t="s">
        <v>727</v>
      </c>
      <c r="J82" s="22" t="s">
        <v>814</v>
      </c>
      <c r="K82" s="90">
        <v>0</v>
      </c>
      <c r="L82" s="91">
        <f>3500</f>
        <v>3500</v>
      </c>
      <c r="M82" s="104" t="s">
        <v>817</v>
      </c>
    </row>
    <row r="83" spans="1:13">
      <c r="A83" s="81">
        <v>69</v>
      </c>
      <c r="B83" s="7" t="s">
        <v>0</v>
      </c>
      <c r="C83" s="16" t="s">
        <v>208</v>
      </c>
      <c r="D83" s="16" t="s">
        <v>723</v>
      </c>
      <c r="E83" s="16" t="s">
        <v>224</v>
      </c>
      <c r="F83" s="16" t="s">
        <v>0</v>
      </c>
      <c r="G83" s="16" t="s">
        <v>187</v>
      </c>
      <c r="H83" s="16" t="s">
        <v>146</v>
      </c>
      <c r="I83" s="16" t="s">
        <v>727</v>
      </c>
      <c r="J83" s="22" t="s">
        <v>728</v>
      </c>
      <c r="K83" s="90">
        <v>0</v>
      </c>
      <c r="L83" s="91">
        <f>L84</f>
        <v>22200</v>
      </c>
      <c r="M83" s="104" t="s">
        <v>817</v>
      </c>
    </row>
    <row r="84" spans="1:13" ht="25.5" customHeight="1">
      <c r="A84" s="81">
        <v>70</v>
      </c>
      <c r="B84" s="7" t="s">
        <v>0</v>
      </c>
      <c r="C84" s="16" t="s">
        <v>208</v>
      </c>
      <c r="D84" s="16" t="s">
        <v>723</v>
      </c>
      <c r="E84" s="16" t="s">
        <v>224</v>
      </c>
      <c r="F84" s="16" t="s">
        <v>587</v>
      </c>
      <c r="G84" s="16" t="s">
        <v>187</v>
      </c>
      <c r="H84" s="16" t="s">
        <v>146</v>
      </c>
      <c r="I84" s="16" t="s">
        <v>727</v>
      </c>
      <c r="J84" s="22" t="s">
        <v>726</v>
      </c>
      <c r="K84" s="90">
        <v>0</v>
      </c>
      <c r="L84" s="91">
        <f>L85</f>
        <v>22200</v>
      </c>
      <c r="M84" s="104" t="s">
        <v>817</v>
      </c>
    </row>
    <row r="85" spans="1:13" ht="48">
      <c r="A85" s="81">
        <v>71</v>
      </c>
      <c r="B85" s="7" t="s">
        <v>145</v>
      </c>
      <c r="C85" s="16" t="s">
        <v>208</v>
      </c>
      <c r="D85" s="16" t="s">
        <v>723</v>
      </c>
      <c r="E85" s="16" t="s">
        <v>224</v>
      </c>
      <c r="F85" s="16" t="s">
        <v>503</v>
      </c>
      <c r="G85" s="16" t="s">
        <v>210</v>
      </c>
      <c r="H85" s="16" t="s">
        <v>146</v>
      </c>
      <c r="I85" s="16" t="s">
        <v>727</v>
      </c>
      <c r="J85" s="22" t="s">
        <v>725</v>
      </c>
      <c r="K85" s="90">
        <v>0</v>
      </c>
      <c r="L85" s="91">
        <f>22200</f>
        <v>22200</v>
      </c>
      <c r="M85" s="104" t="s">
        <v>817</v>
      </c>
    </row>
    <row r="86" spans="1:13">
      <c r="A86" s="81">
        <v>72</v>
      </c>
      <c r="B86" s="5" t="s">
        <v>0</v>
      </c>
      <c r="C86" s="15" t="s">
        <v>250</v>
      </c>
      <c r="D86" s="15" t="s">
        <v>185</v>
      </c>
      <c r="E86" s="15" t="s">
        <v>185</v>
      </c>
      <c r="F86" s="15" t="s">
        <v>0</v>
      </c>
      <c r="G86" s="15" t="s">
        <v>185</v>
      </c>
      <c r="H86" s="15" t="s">
        <v>146</v>
      </c>
      <c r="I86" s="15" t="s">
        <v>0</v>
      </c>
      <c r="J86" s="4" t="s">
        <v>251</v>
      </c>
      <c r="K86" s="93">
        <f>K87+K162+K167</f>
        <v>776352601.47000003</v>
      </c>
      <c r="L86" s="88">
        <f>L87+L162+L167</f>
        <v>772886805.88999999</v>
      </c>
      <c r="M86" s="99">
        <f t="shared" si="0"/>
        <v>99.553579704191407</v>
      </c>
    </row>
    <row r="87" spans="1:13" ht="36">
      <c r="A87" s="81">
        <v>73</v>
      </c>
      <c r="B87" s="5" t="s">
        <v>0</v>
      </c>
      <c r="C87" s="15" t="s">
        <v>250</v>
      </c>
      <c r="D87" s="15" t="s">
        <v>189</v>
      </c>
      <c r="E87" s="15" t="s">
        <v>185</v>
      </c>
      <c r="F87" s="15" t="s">
        <v>0</v>
      </c>
      <c r="G87" s="15" t="s">
        <v>185</v>
      </c>
      <c r="H87" s="15" t="s">
        <v>146</v>
      </c>
      <c r="I87" s="15" t="s">
        <v>0</v>
      </c>
      <c r="J87" s="32" t="s">
        <v>252</v>
      </c>
      <c r="K87" s="93">
        <f>K88+K91+K123+K150</f>
        <v>776132601.47000003</v>
      </c>
      <c r="L87" s="88">
        <f>L88+L91+L123+L150</f>
        <v>773880308.62</v>
      </c>
      <c r="M87" s="99">
        <f t="shared" si="0"/>
        <v>99.709805663911794</v>
      </c>
    </row>
    <row r="88" spans="1:13" ht="23.25" customHeight="1">
      <c r="A88" s="81">
        <v>74</v>
      </c>
      <c r="B88" s="7" t="s">
        <v>0</v>
      </c>
      <c r="C88" s="33" t="s">
        <v>250</v>
      </c>
      <c r="D88" s="7" t="s">
        <v>189</v>
      </c>
      <c r="E88" s="7" t="s">
        <v>431</v>
      </c>
      <c r="F88" s="7" t="s">
        <v>0</v>
      </c>
      <c r="G88" s="7" t="s">
        <v>185</v>
      </c>
      <c r="H88" s="33" t="s">
        <v>146</v>
      </c>
      <c r="I88" s="7" t="s">
        <v>506</v>
      </c>
      <c r="J88" s="22" t="s">
        <v>279</v>
      </c>
      <c r="K88" s="92">
        <f>K89+K90</f>
        <v>260011000</v>
      </c>
      <c r="L88" s="90">
        <f>L89+L90</f>
        <v>260011000</v>
      </c>
      <c r="M88" s="100">
        <f t="shared" si="0"/>
        <v>100</v>
      </c>
    </row>
    <row r="89" spans="1:13" ht="24">
      <c r="A89" s="81">
        <v>75</v>
      </c>
      <c r="B89" s="7" t="s">
        <v>174</v>
      </c>
      <c r="C89" s="33" t="s">
        <v>250</v>
      </c>
      <c r="D89" s="7" t="s">
        <v>189</v>
      </c>
      <c r="E89" s="7" t="s">
        <v>432</v>
      </c>
      <c r="F89" s="7" t="s">
        <v>253</v>
      </c>
      <c r="G89" s="7" t="s">
        <v>210</v>
      </c>
      <c r="H89" s="33" t="s">
        <v>146</v>
      </c>
      <c r="I89" s="7" t="s">
        <v>506</v>
      </c>
      <c r="J89" s="23" t="s">
        <v>254</v>
      </c>
      <c r="K89" s="92">
        <f>129341000+2791000</f>
        <v>132132000</v>
      </c>
      <c r="L89" s="91">
        <v>132132000</v>
      </c>
      <c r="M89" s="100">
        <f t="shared" si="0"/>
        <v>100</v>
      </c>
    </row>
    <row r="90" spans="1:13" ht="24">
      <c r="A90" s="81">
        <v>76</v>
      </c>
      <c r="B90" s="7" t="s">
        <v>174</v>
      </c>
      <c r="C90" s="33" t="s">
        <v>250</v>
      </c>
      <c r="D90" s="7" t="s">
        <v>189</v>
      </c>
      <c r="E90" s="7" t="s">
        <v>432</v>
      </c>
      <c r="F90" s="7" t="s">
        <v>589</v>
      </c>
      <c r="G90" s="7" t="s">
        <v>210</v>
      </c>
      <c r="H90" s="33" t="s">
        <v>146</v>
      </c>
      <c r="I90" s="7" t="s">
        <v>506</v>
      </c>
      <c r="J90" s="23" t="s">
        <v>590</v>
      </c>
      <c r="K90" s="92">
        <f>123441000+4438000</f>
        <v>127879000</v>
      </c>
      <c r="L90" s="91">
        <v>127879000</v>
      </c>
      <c r="M90" s="100">
        <f t="shared" si="0"/>
        <v>100</v>
      </c>
    </row>
    <row r="91" spans="1:13" ht="24">
      <c r="A91" s="81">
        <v>77</v>
      </c>
      <c r="B91" s="7" t="s">
        <v>0</v>
      </c>
      <c r="C91" s="7" t="s">
        <v>250</v>
      </c>
      <c r="D91" s="7" t="s">
        <v>189</v>
      </c>
      <c r="E91" s="7" t="s">
        <v>433</v>
      </c>
      <c r="F91" s="7" t="s">
        <v>0</v>
      </c>
      <c r="G91" s="7" t="s">
        <v>185</v>
      </c>
      <c r="H91" s="7" t="s">
        <v>146</v>
      </c>
      <c r="I91" s="7" t="s">
        <v>506</v>
      </c>
      <c r="J91" s="23" t="s">
        <v>256</v>
      </c>
      <c r="K91" s="96">
        <f>K112+K92+K98+K100+K110+K102+K104+K106+K108</f>
        <v>347275609.47000003</v>
      </c>
      <c r="L91" s="96">
        <f>L112+L92+L98+L100+L110+L102+L104+L106+L108</f>
        <v>345268218.10000002</v>
      </c>
      <c r="M91" s="100">
        <f t="shared" si="0"/>
        <v>99.421960162113422</v>
      </c>
    </row>
    <row r="92" spans="1:13" ht="36">
      <c r="A92" s="81">
        <v>78</v>
      </c>
      <c r="B92" s="7" t="s">
        <v>0</v>
      </c>
      <c r="C92" s="7" t="s">
        <v>250</v>
      </c>
      <c r="D92" s="7" t="s">
        <v>189</v>
      </c>
      <c r="E92" s="7" t="s">
        <v>433</v>
      </c>
      <c r="F92" s="7" t="s">
        <v>505</v>
      </c>
      <c r="G92" s="7" t="s">
        <v>185</v>
      </c>
      <c r="H92" s="7" t="s">
        <v>146</v>
      </c>
      <c r="I92" s="7" t="s">
        <v>506</v>
      </c>
      <c r="J92" s="23" t="s">
        <v>591</v>
      </c>
      <c r="K92" s="96">
        <f>K93</f>
        <v>203430700</v>
      </c>
      <c r="L92" s="102">
        <f>L93</f>
        <v>203430651.38</v>
      </c>
      <c r="M92" s="100">
        <f t="shared" si="0"/>
        <v>99.999976099969174</v>
      </c>
    </row>
    <row r="93" spans="1:13" ht="36">
      <c r="A93" s="81">
        <v>79</v>
      </c>
      <c r="B93" s="7" t="s">
        <v>145</v>
      </c>
      <c r="C93" s="7" t="s">
        <v>250</v>
      </c>
      <c r="D93" s="7" t="s">
        <v>189</v>
      </c>
      <c r="E93" s="7" t="s">
        <v>433</v>
      </c>
      <c r="F93" s="7" t="s">
        <v>505</v>
      </c>
      <c r="G93" s="7" t="s">
        <v>210</v>
      </c>
      <c r="H93" s="7" t="s">
        <v>146</v>
      </c>
      <c r="I93" s="7" t="s">
        <v>506</v>
      </c>
      <c r="J93" s="23" t="s">
        <v>592</v>
      </c>
      <c r="K93" s="96">
        <f>K95+K96+K97</f>
        <v>203430700</v>
      </c>
      <c r="L93" s="102">
        <f>L95+L96+L97</f>
        <v>203430651.38</v>
      </c>
      <c r="M93" s="100">
        <f t="shared" si="0"/>
        <v>99.999976099969174</v>
      </c>
    </row>
    <row r="94" spans="1:13">
      <c r="A94" s="81">
        <v>80</v>
      </c>
      <c r="B94" s="7"/>
      <c r="C94" s="7"/>
      <c r="D94" s="7"/>
      <c r="E94" s="7"/>
      <c r="F94" s="7"/>
      <c r="G94" s="7"/>
      <c r="H94" s="7"/>
      <c r="I94" s="7"/>
      <c r="J94" s="23" t="s">
        <v>255</v>
      </c>
      <c r="K94" s="96"/>
      <c r="L94" s="91"/>
      <c r="M94" s="100"/>
    </row>
    <row r="95" spans="1:13" ht="36">
      <c r="A95" s="81">
        <v>81</v>
      </c>
      <c r="B95" s="7"/>
      <c r="C95" s="7"/>
      <c r="D95" s="7"/>
      <c r="E95" s="7"/>
      <c r="F95" s="7"/>
      <c r="G95" s="7"/>
      <c r="H95" s="7"/>
      <c r="I95" s="7"/>
      <c r="J95" s="23" t="s">
        <v>593</v>
      </c>
      <c r="K95" s="96">
        <f>42940200-1879900</f>
        <v>41060300</v>
      </c>
      <c r="L95" s="91">
        <v>41060279.68</v>
      </c>
      <c r="M95" s="100">
        <f t="shared" si="0"/>
        <v>99.999950511808251</v>
      </c>
    </row>
    <row r="96" spans="1:13" ht="36">
      <c r="A96" s="81">
        <v>82</v>
      </c>
      <c r="B96" s="7"/>
      <c r="C96" s="7"/>
      <c r="D96" s="7"/>
      <c r="E96" s="7"/>
      <c r="F96" s="7"/>
      <c r="G96" s="7"/>
      <c r="H96" s="7"/>
      <c r="I96" s="7"/>
      <c r="J96" s="23" t="s">
        <v>594</v>
      </c>
      <c r="K96" s="96">
        <f>42830641+96296274-42830641+26</f>
        <v>96296300</v>
      </c>
      <c r="L96" s="91">
        <v>96296274.700000003</v>
      </c>
      <c r="M96" s="100">
        <f t="shared" si="0"/>
        <v>99.999973726924082</v>
      </c>
    </row>
    <row r="97" spans="1:13" s="82" customFormat="1" ht="24">
      <c r="A97" s="81">
        <v>83</v>
      </c>
      <c r="B97" s="7"/>
      <c r="C97" s="7"/>
      <c r="D97" s="7"/>
      <c r="E97" s="7"/>
      <c r="F97" s="7"/>
      <c r="G97" s="7"/>
      <c r="H97" s="7"/>
      <c r="I97" s="7"/>
      <c r="J97" s="23" t="s">
        <v>595</v>
      </c>
      <c r="K97" s="96">
        <f>66074100</f>
        <v>66074100</v>
      </c>
      <c r="L97" s="91">
        <v>66074097</v>
      </c>
      <c r="M97" s="100">
        <f t="shared" si="0"/>
        <v>99.999995459643031</v>
      </c>
    </row>
    <row r="98" spans="1:13" ht="72.75" customHeight="1">
      <c r="A98" s="81">
        <v>84</v>
      </c>
      <c r="B98" s="7" t="s">
        <v>0</v>
      </c>
      <c r="C98" s="7" t="s">
        <v>250</v>
      </c>
      <c r="D98" s="7" t="s">
        <v>189</v>
      </c>
      <c r="E98" s="7" t="s">
        <v>433</v>
      </c>
      <c r="F98" s="7" t="s">
        <v>820</v>
      </c>
      <c r="G98" s="7" t="s">
        <v>185</v>
      </c>
      <c r="H98" s="7" t="s">
        <v>146</v>
      </c>
      <c r="I98" s="7" t="s">
        <v>506</v>
      </c>
      <c r="J98" s="23" t="s">
        <v>821</v>
      </c>
      <c r="K98" s="114">
        <f>K99</f>
        <v>5989022.4000000004</v>
      </c>
      <c r="L98" s="114">
        <f>L99</f>
        <v>5989022.4000000004</v>
      </c>
      <c r="M98" s="100">
        <f t="shared" si="0"/>
        <v>100</v>
      </c>
    </row>
    <row r="99" spans="1:13" ht="96">
      <c r="A99" s="81">
        <v>85</v>
      </c>
      <c r="B99" s="7" t="s">
        <v>145</v>
      </c>
      <c r="C99" s="7" t="s">
        <v>250</v>
      </c>
      <c r="D99" s="7" t="s">
        <v>189</v>
      </c>
      <c r="E99" s="7" t="s">
        <v>433</v>
      </c>
      <c r="F99" s="7" t="s">
        <v>820</v>
      </c>
      <c r="G99" s="7" t="s">
        <v>210</v>
      </c>
      <c r="H99" s="7" t="s">
        <v>146</v>
      </c>
      <c r="I99" s="7" t="s">
        <v>506</v>
      </c>
      <c r="J99" s="23" t="s">
        <v>822</v>
      </c>
      <c r="K99" s="114">
        <f>6532850.29-543827.89</f>
        <v>5989022.4000000004</v>
      </c>
      <c r="L99" s="116">
        <v>5989022.4000000004</v>
      </c>
      <c r="M99" s="100">
        <f t="shared" si="0"/>
        <v>100</v>
      </c>
    </row>
    <row r="100" spans="1:13" ht="50.25" customHeight="1">
      <c r="A100" s="81">
        <v>86</v>
      </c>
      <c r="B100" s="7" t="s">
        <v>0</v>
      </c>
      <c r="C100" s="7" t="s">
        <v>250</v>
      </c>
      <c r="D100" s="7" t="s">
        <v>189</v>
      </c>
      <c r="E100" s="7" t="s">
        <v>433</v>
      </c>
      <c r="F100" s="7" t="s">
        <v>823</v>
      </c>
      <c r="G100" s="7" t="s">
        <v>185</v>
      </c>
      <c r="H100" s="7" t="s">
        <v>146</v>
      </c>
      <c r="I100" s="7" t="s">
        <v>506</v>
      </c>
      <c r="J100" s="23" t="s">
        <v>824</v>
      </c>
      <c r="K100" s="114">
        <f>K101</f>
        <v>437791.06999999995</v>
      </c>
      <c r="L100" s="114">
        <f>L101</f>
        <v>437791.07</v>
      </c>
      <c r="M100" s="100">
        <f t="shared" si="0"/>
        <v>100.00000000000003</v>
      </c>
    </row>
    <row r="101" spans="1:13" ht="51" customHeight="1">
      <c r="A101" s="81">
        <v>87</v>
      </c>
      <c r="B101" s="7" t="s">
        <v>145</v>
      </c>
      <c r="C101" s="7" t="s">
        <v>250</v>
      </c>
      <c r="D101" s="7" t="s">
        <v>189</v>
      </c>
      <c r="E101" s="7" t="s">
        <v>433</v>
      </c>
      <c r="F101" s="7" t="s">
        <v>823</v>
      </c>
      <c r="G101" s="7" t="s">
        <v>210</v>
      </c>
      <c r="H101" s="7" t="s">
        <v>146</v>
      </c>
      <c r="I101" s="7" t="s">
        <v>506</v>
      </c>
      <c r="J101" s="23" t="s">
        <v>825</v>
      </c>
      <c r="K101" s="114">
        <f>332503.16+105287.91</f>
        <v>437791.06999999995</v>
      </c>
      <c r="L101" s="116">
        <v>437791.07</v>
      </c>
      <c r="M101" s="100">
        <f t="shared" si="0"/>
        <v>100.00000000000003</v>
      </c>
    </row>
    <row r="102" spans="1:13" s="85" customFormat="1" ht="36">
      <c r="A102" s="81">
        <v>88</v>
      </c>
      <c r="B102" s="7" t="s">
        <v>0</v>
      </c>
      <c r="C102" s="7" t="s">
        <v>250</v>
      </c>
      <c r="D102" s="7" t="s">
        <v>189</v>
      </c>
      <c r="E102" s="7" t="s">
        <v>464</v>
      </c>
      <c r="F102" s="7" t="s">
        <v>596</v>
      </c>
      <c r="G102" s="7" t="s">
        <v>185</v>
      </c>
      <c r="H102" s="7" t="s">
        <v>146</v>
      </c>
      <c r="I102" s="7" t="s">
        <v>506</v>
      </c>
      <c r="J102" s="23" t="s">
        <v>597</v>
      </c>
      <c r="K102" s="96">
        <f>K103</f>
        <v>9000000</v>
      </c>
      <c r="L102" s="102">
        <f>L103</f>
        <v>9000000</v>
      </c>
      <c r="M102" s="100">
        <f t="shared" si="0"/>
        <v>100</v>
      </c>
    </row>
    <row r="103" spans="1:13" ht="48">
      <c r="A103" s="81">
        <v>89</v>
      </c>
      <c r="B103" s="7" t="s">
        <v>145</v>
      </c>
      <c r="C103" s="7" t="s">
        <v>250</v>
      </c>
      <c r="D103" s="7" t="s">
        <v>189</v>
      </c>
      <c r="E103" s="7" t="s">
        <v>464</v>
      </c>
      <c r="F103" s="7" t="s">
        <v>596</v>
      </c>
      <c r="G103" s="7" t="s">
        <v>210</v>
      </c>
      <c r="H103" s="7" t="s">
        <v>146</v>
      </c>
      <c r="I103" s="7" t="s">
        <v>506</v>
      </c>
      <c r="J103" s="23" t="s">
        <v>598</v>
      </c>
      <c r="K103" s="96">
        <v>9000000</v>
      </c>
      <c r="L103" s="91">
        <v>9000000</v>
      </c>
      <c r="M103" s="100">
        <f t="shared" si="0"/>
        <v>100</v>
      </c>
    </row>
    <row r="104" spans="1:13" ht="24">
      <c r="A104" s="81">
        <v>90</v>
      </c>
      <c r="B104" s="7" t="s">
        <v>0</v>
      </c>
      <c r="C104" s="7" t="s">
        <v>250</v>
      </c>
      <c r="D104" s="7" t="s">
        <v>189</v>
      </c>
      <c r="E104" s="7" t="s">
        <v>464</v>
      </c>
      <c r="F104" s="7" t="s">
        <v>599</v>
      </c>
      <c r="G104" s="7" t="s">
        <v>185</v>
      </c>
      <c r="H104" s="7" t="s">
        <v>146</v>
      </c>
      <c r="I104" s="7" t="s">
        <v>506</v>
      </c>
      <c r="J104" s="23" t="s">
        <v>600</v>
      </c>
      <c r="K104" s="96">
        <f>K105</f>
        <v>42248700</v>
      </c>
      <c r="L104" s="102">
        <f>L105</f>
        <v>40266995.189999998</v>
      </c>
      <c r="M104" s="100">
        <f t="shared" si="0"/>
        <v>95.309430088973144</v>
      </c>
    </row>
    <row r="105" spans="1:13" ht="36">
      <c r="A105" s="81">
        <v>91</v>
      </c>
      <c r="B105" s="7" t="s">
        <v>145</v>
      </c>
      <c r="C105" s="7" t="s">
        <v>250</v>
      </c>
      <c r="D105" s="7" t="s">
        <v>189</v>
      </c>
      <c r="E105" s="7" t="s">
        <v>464</v>
      </c>
      <c r="F105" s="7" t="s">
        <v>599</v>
      </c>
      <c r="G105" s="7" t="s">
        <v>210</v>
      </c>
      <c r="H105" s="7" t="s">
        <v>146</v>
      </c>
      <c r="I105" s="7" t="s">
        <v>506</v>
      </c>
      <c r="J105" s="23" t="s">
        <v>601</v>
      </c>
      <c r="K105" s="96">
        <f>42248700</f>
        <v>42248700</v>
      </c>
      <c r="L105" s="91">
        <v>40266995.189999998</v>
      </c>
      <c r="M105" s="100">
        <f t="shared" si="0"/>
        <v>95.309430088973144</v>
      </c>
    </row>
    <row r="106" spans="1:13" ht="48">
      <c r="A106" s="81">
        <v>92</v>
      </c>
      <c r="B106" s="7" t="s">
        <v>0</v>
      </c>
      <c r="C106" s="7" t="s">
        <v>250</v>
      </c>
      <c r="D106" s="7" t="s">
        <v>189</v>
      </c>
      <c r="E106" s="7" t="s">
        <v>464</v>
      </c>
      <c r="F106" s="7" t="s">
        <v>799</v>
      </c>
      <c r="G106" s="7" t="s">
        <v>185</v>
      </c>
      <c r="H106" s="7" t="s">
        <v>146</v>
      </c>
      <c r="I106" s="7" t="s">
        <v>506</v>
      </c>
      <c r="J106" s="23" t="s">
        <v>800</v>
      </c>
      <c r="K106" s="96">
        <f>K107</f>
        <v>1989551</v>
      </c>
      <c r="L106" s="102">
        <f>L107</f>
        <v>1989551</v>
      </c>
      <c r="M106" s="104" t="s">
        <v>817</v>
      </c>
    </row>
    <row r="107" spans="1:13" ht="48">
      <c r="A107" s="81">
        <v>93</v>
      </c>
      <c r="B107" s="7" t="s">
        <v>145</v>
      </c>
      <c r="C107" s="7" t="s">
        <v>250</v>
      </c>
      <c r="D107" s="7" t="s">
        <v>189</v>
      </c>
      <c r="E107" s="7" t="s">
        <v>464</v>
      </c>
      <c r="F107" s="7" t="s">
        <v>799</v>
      </c>
      <c r="G107" s="7" t="s">
        <v>210</v>
      </c>
      <c r="H107" s="7" t="s">
        <v>146</v>
      </c>
      <c r="I107" s="7" t="s">
        <v>506</v>
      </c>
      <c r="J107" s="23" t="s">
        <v>801</v>
      </c>
      <c r="K107" s="96">
        <v>1989551</v>
      </c>
      <c r="L107" s="91">
        <v>1989551</v>
      </c>
      <c r="M107" s="104" t="s">
        <v>817</v>
      </c>
    </row>
    <row r="108" spans="1:13" ht="24">
      <c r="A108" s="81">
        <v>94</v>
      </c>
      <c r="B108" s="7" t="s">
        <v>0</v>
      </c>
      <c r="C108" s="7" t="s">
        <v>250</v>
      </c>
      <c r="D108" s="7" t="s">
        <v>189</v>
      </c>
      <c r="E108" s="7" t="s">
        <v>464</v>
      </c>
      <c r="F108" s="7" t="s">
        <v>602</v>
      </c>
      <c r="G108" s="7" t="s">
        <v>185</v>
      </c>
      <c r="H108" s="7" t="s">
        <v>146</v>
      </c>
      <c r="I108" s="7" t="s">
        <v>506</v>
      </c>
      <c r="J108" s="23" t="s">
        <v>603</v>
      </c>
      <c r="K108" s="96">
        <f>K109</f>
        <v>759000</v>
      </c>
      <c r="L108" s="102">
        <f>L109</f>
        <v>733449.56</v>
      </c>
      <c r="M108" s="100">
        <f t="shared" si="0"/>
        <v>96.633670619235843</v>
      </c>
    </row>
    <row r="109" spans="1:13" ht="24">
      <c r="A109" s="81">
        <v>95</v>
      </c>
      <c r="B109" s="7" t="s">
        <v>145</v>
      </c>
      <c r="C109" s="7" t="s">
        <v>250</v>
      </c>
      <c r="D109" s="7" t="s">
        <v>189</v>
      </c>
      <c r="E109" s="7" t="s">
        <v>464</v>
      </c>
      <c r="F109" s="7" t="s">
        <v>602</v>
      </c>
      <c r="G109" s="7" t="s">
        <v>210</v>
      </c>
      <c r="H109" s="7" t="s">
        <v>146</v>
      </c>
      <c r="I109" s="7" t="s">
        <v>506</v>
      </c>
      <c r="J109" s="23" t="s">
        <v>604</v>
      </c>
      <c r="K109" s="96">
        <v>759000</v>
      </c>
      <c r="L109" s="91">
        <v>733449.56</v>
      </c>
      <c r="M109" s="100">
        <f t="shared" si="0"/>
        <v>96.633670619235843</v>
      </c>
    </row>
    <row r="110" spans="1:13" ht="24">
      <c r="A110" s="81">
        <v>96</v>
      </c>
      <c r="B110" s="7" t="s">
        <v>0</v>
      </c>
      <c r="C110" s="7" t="s">
        <v>250</v>
      </c>
      <c r="D110" s="7" t="s">
        <v>189</v>
      </c>
      <c r="E110" s="7" t="s">
        <v>464</v>
      </c>
      <c r="F110" s="7" t="s">
        <v>465</v>
      </c>
      <c r="G110" s="7" t="s">
        <v>185</v>
      </c>
      <c r="H110" s="7" t="s">
        <v>146</v>
      </c>
      <c r="I110" s="7" t="s">
        <v>506</v>
      </c>
      <c r="J110" s="23" t="s">
        <v>605</v>
      </c>
      <c r="K110" s="96">
        <f>K111</f>
        <v>70620100</v>
      </c>
      <c r="L110" s="102">
        <f>L111</f>
        <v>70620100</v>
      </c>
      <c r="M110" s="100">
        <f t="shared" si="0"/>
        <v>100</v>
      </c>
    </row>
    <row r="111" spans="1:13" ht="24">
      <c r="A111" s="81">
        <v>97</v>
      </c>
      <c r="B111" s="7" t="s">
        <v>145</v>
      </c>
      <c r="C111" s="7" t="s">
        <v>250</v>
      </c>
      <c r="D111" s="7" t="s">
        <v>189</v>
      </c>
      <c r="E111" s="7" t="s">
        <v>464</v>
      </c>
      <c r="F111" s="7" t="s">
        <v>465</v>
      </c>
      <c r="G111" s="7" t="s">
        <v>210</v>
      </c>
      <c r="H111" s="7" t="s">
        <v>146</v>
      </c>
      <c r="I111" s="7" t="s">
        <v>506</v>
      </c>
      <c r="J111" s="23" t="s">
        <v>606</v>
      </c>
      <c r="K111" s="114">
        <f>59572309+9566491+1481300</f>
        <v>70620100</v>
      </c>
      <c r="L111" s="102">
        <v>70620100</v>
      </c>
      <c r="M111" s="100">
        <f t="shared" ref="M111:M123" si="1">L111/K111*100</f>
        <v>100</v>
      </c>
    </row>
    <row r="112" spans="1:13">
      <c r="A112" s="81">
        <v>98</v>
      </c>
      <c r="B112" s="7" t="s">
        <v>0</v>
      </c>
      <c r="C112" s="16" t="s">
        <v>250</v>
      </c>
      <c r="D112" s="16" t="s">
        <v>189</v>
      </c>
      <c r="E112" s="16" t="s">
        <v>434</v>
      </c>
      <c r="F112" s="16" t="s">
        <v>257</v>
      </c>
      <c r="G112" s="16" t="s">
        <v>185</v>
      </c>
      <c r="H112" s="16" t="s">
        <v>146</v>
      </c>
      <c r="I112" s="16" t="s">
        <v>506</v>
      </c>
      <c r="J112" s="23" t="s">
        <v>258</v>
      </c>
      <c r="K112" s="92">
        <f>K113</f>
        <v>12800745</v>
      </c>
      <c r="L112" s="90">
        <f>L113</f>
        <v>12800657.5</v>
      </c>
      <c r="M112" s="100">
        <f t="shared" si="1"/>
        <v>99.999316446034982</v>
      </c>
    </row>
    <row r="113" spans="1:13">
      <c r="A113" s="81">
        <v>99</v>
      </c>
      <c r="B113" s="7" t="s">
        <v>145</v>
      </c>
      <c r="C113" s="16" t="s">
        <v>250</v>
      </c>
      <c r="D113" s="16" t="s">
        <v>189</v>
      </c>
      <c r="E113" s="16" t="s">
        <v>434</v>
      </c>
      <c r="F113" s="16" t="s">
        <v>257</v>
      </c>
      <c r="G113" s="16" t="s">
        <v>210</v>
      </c>
      <c r="H113" s="16" t="s">
        <v>146</v>
      </c>
      <c r="I113" s="16" t="s">
        <v>506</v>
      </c>
      <c r="J113" s="23" t="s">
        <v>259</v>
      </c>
      <c r="K113" s="92">
        <f>K115+K116+K117+K118+K119+K120+K121+K122</f>
        <v>12800745</v>
      </c>
      <c r="L113" s="90">
        <f>L115+L116+L117+L118+L119+L120+L121+L122</f>
        <v>12800657.5</v>
      </c>
      <c r="M113" s="100">
        <f t="shared" si="1"/>
        <v>99.999316446034982</v>
      </c>
    </row>
    <row r="114" spans="1:13">
      <c r="A114" s="81">
        <v>100</v>
      </c>
      <c r="B114" s="7"/>
      <c r="C114" s="16"/>
      <c r="D114" s="16"/>
      <c r="E114" s="16"/>
      <c r="F114" s="16"/>
      <c r="G114" s="16"/>
      <c r="H114" s="16"/>
      <c r="I114" s="16"/>
      <c r="J114" s="23" t="s">
        <v>255</v>
      </c>
      <c r="K114" s="92"/>
      <c r="L114" s="91"/>
      <c r="M114" s="100"/>
    </row>
    <row r="115" spans="1:13" ht="36">
      <c r="A115" s="81">
        <v>101</v>
      </c>
      <c r="B115" s="7"/>
      <c r="C115" s="16"/>
      <c r="D115" s="16"/>
      <c r="E115" s="16"/>
      <c r="F115" s="16"/>
      <c r="G115" s="16"/>
      <c r="H115" s="16"/>
      <c r="I115" s="16"/>
      <c r="J115" s="23" t="s">
        <v>607</v>
      </c>
      <c r="K115" s="92">
        <f>13306000-1507000-734432</f>
        <v>11064568</v>
      </c>
      <c r="L115" s="102">
        <v>11064568</v>
      </c>
      <c r="M115" s="100">
        <f t="shared" si="1"/>
        <v>100</v>
      </c>
    </row>
    <row r="116" spans="1:13" ht="48" hidden="1">
      <c r="A116" s="81">
        <v>104</v>
      </c>
      <c r="B116" s="7"/>
      <c r="C116" s="16"/>
      <c r="D116" s="16"/>
      <c r="E116" s="16"/>
      <c r="F116" s="16"/>
      <c r="G116" s="16"/>
      <c r="H116" s="16"/>
      <c r="I116" s="16"/>
      <c r="J116" s="23" t="s">
        <v>608</v>
      </c>
      <c r="K116" s="92">
        <f>3197200-3197200</f>
        <v>0</v>
      </c>
      <c r="L116" s="91">
        <v>0</v>
      </c>
      <c r="M116" s="100" t="e">
        <f t="shared" si="1"/>
        <v>#DIV/0!</v>
      </c>
    </row>
    <row r="117" spans="1:13" ht="36">
      <c r="A117" s="81">
        <v>102</v>
      </c>
      <c r="B117" s="7"/>
      <c r="C117" s="16"/>
      <c r="D117" s="16"/>
      <c r="E117" s="16"/>
      <c r="F117" s="16"/>
      <c r="G117" s="16"/>
      <c r="H117" s="16"/>
      <c r="I117" s="16"/>
      <c r="J117" s="23" t="s">
        <v>609</v>
      </c>
      <c r="K117" s="92">
        <f>2037500-837600</f>
        <v>1199900</v>
      </c>
      <c r="L117" s="91">
        <v>1199843</v>
      </c>
      <c r="M117" s="100">
        <f t="shared" si="1"/>
        <v>99.995249604133676</v>
      </c>
    </row>
    <row r="118" spans="1:13">
      <c r="A118" s="81">
        <v>103</v>
      </c>
      <c r="B118" s="7"/>
      <c r="C118" s="16"/>
      <c r="D118" s="16"/>
      <c r="E118" s="16"/>
      <c r="F118" s="16"/>
      <c r="G118" s="16"/>
      <c r="H118" s="16"/>
      <c r="I118" s="16"/>
      <c r="J118" s="23" t="s">
        <v>610</v>
      </c>
      <c r="K118" s="92">
        <f>2170000-1891800</f>
        <v>278200</v>
      </c>
      <c r="L118" s="91">
        <v>278169.5</v>
      </c>
      <c r="M118" s="100">
        <f t="shared" si="1"/>
        <v>99.989036664270316</v>
      </c>
    </row>
    <row r="119" spans="1:13" ht="24">
      <c r="A119" s="81">
        <v>104</v>
      </c>
      <c r="B119" s="7"/>
      <c r="C119" s="16"/>
      <c r="D119" s="16"/>
      <c r="E119" s="16"/>
      <c r="F119" s="16"/>
      <c r="G119" s="16"/>
      <c r="H119" s="16"/>
      <c r="I119" s="16"/>
      <c r="J119" s="23" t="s">
        <v>732</v>
      </c>
      <c r="K119" s="92">
        <v>56977</v>
      </c>
      <c r="L119" s="91">
        <v>56977</v>
      </c>
      <c r="M119" s="100">
        <f t="shared" si="1"/>
        <v>100</v>
      </c>
    </row>
    <row r="120" spans="1:13" ht="36">
      <c r="A120" s="81">
        <v>105</v>
      </c>
      <c r="B120" s="7"/>
      <c r="C120" s="16"/>
      <c r="D120" s="16"/>
      <c r="E120" s="16"/>
      <c r="F120" s="16"/>
      <c r="G120" s="16"/>
      <c r="H120" s="16"/>
      <c r="I120" s="16"/>
      <c r="J120" s="23" t="s">
        <v>729</v>
      </c>
      <c r="K120" s="92">
        <v>21600</v>
      </c>
      <c r="L120" s="91">
        <v>21600</v>
      </c>
      <c r="M120" s="100">
        <f t="shared" si="1"/>
        <v>100</v>
      </c>
    </row>
    <row r="121" spans="1:13" ht="41.25" customHeight="1">
      <c r="A121" s="81">
        <v>106</v>
      </c>
      <c r="B121" s="7"/>
      <c r="C121" s="16"/>
      <c r="D121" s="16"/>
      <c r="E121" s="16"/>
      <c r="F121" s="16"/>
      <c r="G121" s="16"/>
      <c r="H121" s="16"/>
      <c r="I121" s="16"/>
      <c r="J121" s="23" t="s">
        <v>730</v>
      </c>
      <c r="K121" s="92">
        <v>60000</v>
      </c>
      <c r="L121" s="91">
        <v>60000</v>
      </c>
      <c r="M121" s="100">
        <f t="shared" si="1"/>
        <v>100</v>
      </c>
    </row>
    <row r="122" spans="1:13" ht="36">
      <c r="A122" s="81">
        <v>107</v>
      </c>
      <c r="B122" s="7"/>
      <c r="C122" s="16"/>
      <c r="D122" s="16"/>
      <c r="E122" s="16"/>
      <c r="F122" s="16"/>
      <c r="G122" s="16"/>
      <c r="H122" s="16"/>
      <c r="I122" s="16"/>
      <c r="J122" s="23" t="s">
        <v>731</v>
      </c>
      <c r="K122" s="92">
        <v>119500</v>
      </c>
      <c r="L122" s="91">
        <v>119500</v>
      </c>
      <c r="M122" s="100">
        <f t="shared" si="1"/>
        <v>100</v>
      </c>
    </row>
    <row r="123" spans="1:13" ht="24">
      <c r="A123" s="81">
        <v>108</v>
      </c>
      <c r="B123" s="16" t="s">
        <v>0</v>
      </c>
      <c r="C123" s="16" t="s">
        <v>250</v>
      </c>
      <c r="D123" s="16" t="s">
        <v>189</v>
      </c>
      <c r="E123" s="16" t="s">
        <v>435</v>
      </c>
      <c r="F123" s="16" t="s">
        <v>0</v>
      </c>
      <c r="G123" s="16" t="s">
        <v>185</v>
      </c>
      <c r="H123" s="16" t="s">
        <v>146</v>
      </c>
      <c r="I123" s="16" t="s">
        <v>506</v>
      </c>
      <c r="J123" s="23" t="s">
        <v>280</v>
      </c>
      <c r="K123" s="96">
        <f>K124+K126+K137+K139+K141+K143+K145</f>
        <v>158899200</v>
      </c>
      <c r="L123" s="102">
        <f>L124+L126+L137+L139+L141+L143+L145</f>
        <v>158793568.92000002</v>
      </c>
      <c r="M123" s="100">
        <f t="shared" si="1"/>
        <v>99.933523214717269</v>
      </c>
    </row>
    <row r="124" spans="1:13" ht="36">
      <c r="A124" s="81">
        <v>109</v>
      </c>
      <c r="B124" s="7" t="s">
        <v>0</v>
      </c>
      <c r="C124" s="16" t="s">
        <v>250</v>
      </c>
      <c r="D124" s="16" t="s">
        <v>189</v>
      </c>
      <c r="E124" s="16" t="s">
        <v>435</v>
      </c>
      <c r="F124" s="16" t="s">
        <v>264</v>
      </c>
      <c r="G124" s="16" t="s">
        <v>185</v>
      </c>
      <c r="H124" s="16" t="s">
        <v>146</v>
      </c>
      <c r="I124" s="16" t="s">
        <v>506</v>
      </c>
      <c r="J124" s="23" t="s">
        <v>466</v>
      </c>
      <c r="K124" s="92">
        <f>K125</f>
        <v>13712600</v>
      </c>
      <c r="L124" s="90">
        <f>L125</f>
        <v>13657823.460000001</v>
      </c>
      <c r="M124" s="100">
        <f t="shared" ref="M124:M172" si="2">L124/K124*100</f>
        <v>99.600538628706445</v>
      </c>
    </row>
    <row r="125" spans="1:13" ht="36">
      <c r="A125" s="81">
        <v>110</v>
      </c>
      <c r="B125" s="7" t="s">
        <v>145</v>
      </c>
      <c r="C125" s="16" t="s">
        <v>250</v>
      </c>
      <c r="D125" s="16" t="s">
        <v>189</v>
      </c>
      <c r="E125" s="16" t="s">
        <v>435</v>
      </c>
      <c r="F125" s="16" t="s">
        <v>264</v>
      </c>
      <c r="G125" s="16" t="s">
        <v>210</v>
      </c>
      <c r="H125" s="16" t="s">
        <v>146</v>
      </c>
      <c r="I125" s="16" t="s">
        <v>506</v>
      </c>
      <c r="J125" s="23" t="s">
        <v>265</v>
      </c>
      <c r="K125" s="92">
        <f>25420900-9708300-2000000</f>
        <v>13712600</v>
      </c>
      <c r="L125" s="91">
        <v>13657823.460000001</v>
      </c>
      <c r="M125" s="100">
        <f t="shared" si="2"/>
        <v>99.600538628706445</v>
      </c>
    </row>
    <row r="126" spans="1:13" ht="24">
      <c r="A126" s="81">
        <v>111</v>
      </c>
      <c r="B126" s="7" t="s">
        <v>0</v>
      </c>
      <c r="C126" s="16" t="s">
        <v>250</v>
      </c>
      <c r="D126" s="16" t="s">
        <v>189</v>
      </c>
      <c r="E126" s="16" t="s">
        <v>435</v>
      </c>
      <c r="F126" s="16" t="s">
        <v>266</v>
      </c>
      <c r="G126" s="16" t="s">
        <v>185</v>
      </c>
      <c r="H126" s="16" t="s">
        <v>146</v>
      </c>
      <c r="I126" s="16" t="s">
        <v>506</v>
      </c>
      <c r="J126" s="23" t="s">
        <v>267</v>
      </c>
      <c r="K126" s="92">
        <f>K128</f>
        <v>14789800</v>
      </c>
      <c r="L126" s="90">
        <f>L128</f>
        <v>14781637.199999999</v>
      </c>
      <c r="M126" s="100">
        <f t="shared" si="2"/>
        <v>99.94480790815291</v>
      </c>
    </row>
    <row r="127" spans="1:13">
      <c r="A127" s="81">
        <v>112</v>
      </c>
      <c r="B127" s="7"/>
      <c r="C127" s="16"/>
      <c r="D127" s="16"/>
      <c r="E127" s="16"/>
      <c r="F127" s="16"/>
      <c r="G127" s="16"/>
      <c r="H127" s="16"/>
      <c r="I127" s="16"/>
      <c r="J127" s="23" t="s">
        <v>255</v>
      </c>
      <c r="K127" s="92"/>
      <c r="L127" s="91"/>
      <c r="M127" s="100"/>
    </row>
    <row r="128" spans="1:13" ht="24">
      <c r="A128" s="81">
        <v>113</v>
      </c>
      <c r="B128" s="7" t="s">
        <v>145</v>
      </c>
      <c r="C128" s="16" t="s">
        <v>250</v>
      </c>
      <c r="D128" s="16" t="s">
        <v>189</v>
      </c>
      <c r="E128" s="16" t="s">
        <v>435</v>
      </c>
      <c r="F128" s="16" t="s">
        <v>266</v>
      </c>
      <c r="G128" s="16" t="s">
        <v>210</v>
      </c>
      <c r="H128" s="16" t="s">
        <v>146</v>
      </c>
      <c r="I128" s="16" t="s">
        <v>506</v>
      </c>
      <c r="J128" s="23" t="s">
        <v>268</v>
      </c>
      <c r="K128" s="92">
        <f>K130+K131+K133+K132+K134+K135+K136</f>
        <v>14789800</v>
      </c>
      <c r="L128" s="90">
        <f>L130+L131+L133+L132+L134+L135+L136</f>
        <v>14781637.199999999</v>
      </c>
      <c r="M128" s="100">
        <f t="shared" si="2"/>
        <v>99.94480790815291</v>
      </c>
    </row>
    <row r="129" spans="1:13">
      <c r="A129" s="81">
        <v>114</v>
      </c>
      <c r="B129" s="7"/>
      <c r="C129" s="16"/>
      <c r="D129" s="16"/>
      <c r="E129" s="16"/>
      <c r="F129" s="16"/>
      <c r="G129" s="16"/>
      <c r="H129" s="16"/>
      <c r="I129" s="16"/>
      <c r="J129" s="23" t="s">
        <v>255</v>
      </c>
      <c r="K129" s="92"/>
      <c r="L129" s="91"/>
      <c r="M129" s="100"/>
    </row>
    <row r="130" spans="1:13" ht="48">
      <c r="A130" s="81">
        <v>115</v>
      </c>
      <c r="B130" s="7"/>
      <c r="C130" s="16"/>
      <c r="D130" s="16"/>
      <c r="E130" s="16"/>
      <c r="F130" s="16"/>
      <c r="G130" s="16"/>
      <c r="H130" s="16"/>
      <c r="I130" s="16"/>
      <c r="J130" s="23" t="s">
        <v>467</v>
      </c>
      <c r="K130" s="92">
        <v>60000</v>
      </c>
      <c r="L130" s="91">
        <v>60000</v>
      </c>
      <c r="M130" s="100">
        <f t="shared" si="2"/>
        <v>100</v>
      </c>
    </row>
    <row r="131" spans="1:13" ht="60">
      <c r="A131" s="81">
        <v>116</v>
      </c>
      <c r="B131" s="7"/>
      <c r="C131" s="16"/>
      <c r="D131" s="16"/>
      <c r="E131" s="16"/>
      <c r="F131" s="16"/>
      <c r="G131" s="16"/>
      <c r="H131" s="16"/>
      <c r="I131" s="16"/>
      <c r="J131" s="23" t="s">
        <v>269</v>
      </c>
      <c r="K131" s="92">
        <v>200</v>
      </c>
      <c r="L131" s="91">
        <v>200</v>
      </c>
      <c r="M131" s="100">
        <f t="shared" si="2"/>
        <v>100</v>
      </c>
    </row>
    <row r="132" spans="1:13" s="82" customFormat="1" ht="84">
      <c r="A132" s="81">
        <v>117</v>
      </c>
      <c r="B132" s="7"/>
      <c r="C132" s="16"/>
      <c r="D132" s="16"/>
      <c r="E132" s="16"/>
      <c r="F132" s="16"/>
      <c r="G132" s="16"/>
      <c r="H132" s="16"/>
      <c r="I132" s="16"/>
      <c r="J132" s="23" t="s">
        <v>270</v>
      </c>
      <c r="K132" s="92">
        <v>200</v>
      </c>
      <c r="L132" s="91">
        <v>142.19999999999999</v>
      </c>
      <c r="M132" s="100">
        <f t="shared" si="2"/>
        <v>71.099999999999994</v>
      </c>
    </row>
    <row r="133" spans="1:13" s="82" customFormat="1" ht="36">
      <c r="A133" s="81">
        <v>118</v>
      </c>
      <c r="B133" s="7"/>
      <c r="C133" s="16"/>
      <c r="D133" s="16"/>
      <c r="E133" s="16"/>
      <c r="F133" s="16"/>
      <c r="G133" s="16"/>
      <c r="H133" s="16"/>
      <c r="I133" s="16"/>
      <c r="J133" s="23" t="s">
        <v>271</v>
      </c>
      <c r="K133" s="92">
        <v>115200</v>
      </c>
      <c r="L133" s="91">
        <v>115200</v>
      </c>
      <c r="M133" s="100">
        <f t="shared" si="2"/>
        <v>100</v>
      </c>
    </row>
    <row r="134" spans="1:13" ht="48">
      <c r="A134" s="81">
        <v>119</v>
      </c>
      <c r="B134" s="7"/>
      <c r="C134" s="16"/>
      <c r="D134" s="16"/>
      <c r="E134" s="16"/>
      <c r="F134" s="16"/>
      <c r="G134" s="16"/>
      <c r="H134" s="16"/>
      <c r="I134" s="16"/>
      <c r="J134" s="23" t="s">
        <v>272</v>
      </c>
      <c r="K134" s="92">
        <f>13363900+490000</f>
        <v>13853900</v>
      </c>
      <c r="L134" s="91">
        <v>13845795</v>
      </c>
      <c r="M134" s="100">
        <f t="shared" si="2"/>
        <v>99.94149661828078</v>
      </c>
    </row>
    <row r="135" spans="1:13" ht="48">
      <c r="A135" s="81">
        <v>120</v>
      </c>
      <c r="B135" s="7"/>
      <c r="C135" s="16"/>
      <c r="D135" s="16"/>
      <c r="E135" s="16"/>
      <c r="F135" s="16"/>
      <c r="G135" s="16"/>
      <c r="H135" s="16"/>
      <c r="I135" s="16"/>
      <c r="J135" s="23" t="s">
        <v>611</v>
      </c>
      <c r="K135" s="92">
        <f>208400+138400</f>
        <v>346800</v>
      </c>
      <c r="L135" s="90">
        <v>346800</v>
      </c>
      <c r="M135" s="100">
        <f t="shared" si="2"/>
        <v>100</v>
      </c>
    </row>
    <row r="136" spans="1:13" ht="84">
      <c r="A136" s="81">
        <v>121</v>
      </c>
      <c r="B136" s="7"/>
      <c r="C136" s="16"/>
      <c r="D136" s="16"/>
      <c r="E136" s="16"/>
      <c r="F136" s="16"/>
      <c r="G136" s="16"/>
      <c r="H136" s="16"/>
      <c r="I136" s="16"/>
      <c r="J136" s="23" t="s">
        <v>507</v>
      </c>
      <c r="K136" s="92">
        <v>413500</v>
      </c>
      <c r="L136" s="91">
        <v>413500</v>
      </c>
      <c r="M136" s="100">
        <f t="shared" si="2"/>
        <v>100</v>
      </c>
    </row>
    <row r="137" spans="1:13" ht="36">
      <c r="A137" s="81">
        <v>122</v>
      </c>
      <c r="B137" s="7" t="s">
        <v>0</v>
      </c>
      <c r="C137" s="16" t="s">
        <v>250</v>
      </c>
      <c r="D137" s="16" t="s">
        <v>189</v>
      </c>
      <c r="E137" s="16" t="s">
        <v>436</v>
      </c>
      <c r="F137" s="16" t="s">
        <v>437</v>
      </c>
      <c r="G137" s="16" t="s">
        <v>185</v>
      </c>
      <c r="H137" s="16" t="s">
        <v>146</v>
      </c>
      <c r="I137" s="16" t="s">
        <v>506</v>
      </c>
      <c r="J137" s="23" t="s">
        <v>262</v>
      </c>
      <c r="K137" s="92">
        <f>K138</f>
        <v>537600</v>
      </c>
      <c r="L137" s="90">
        <f>L138</f>
        <v>537600</v>
      </c>
      <c r="M137" s="100">
        <f t="shared" si="2"/>
        <v>100</v>
      </c>
    </row>
    <row r="138" spans="1:13" ht="36">
      <c r="A138" s="81">
        <v>123</v>
      </c>
      <c r="B138" s="7" t="s">
        <v>145</v>
      </c>
      <c r="C138" s="16" t="s">
        <v>250</v>
      </c>
      <c r="D138" s="16" t="s">
        <v>189</v>
      </c>
      <c r="E138" s="16" t="s">
        <v>436</v>
      </c>
      <c r="F138" s="16" t="s">
        <v>437</v>
      </c>
      <c r="G138" s="16" t="s">
        <v>210</v>
      </c>
      <c r="H138" s="16" t="s">
        <v>146</v>
      </c>
      <c r="I138" s="16" t="s">
        <v>506</v>
      </c>
      <c r="J138" s="23" t="s">
        <v>263</v>
      </c>
      <c r="K138" s="92">
        <f>474500+63100</f>
        <v>537600</v>
      </c>
      <c r="L138" s="91">
        <v>537600</v>
      </c>
      <c r="M138" s="100">
        <f t="shared" si="2"/>
        <v>100</v>
      </c>
    </row>
    <row r="139" spans="1:13" ht="24">
      <c r="A139" s="81">
        <v>124</v>
      </c>
      <c r="B139" s="16" t="s">
        <v>0</v>
      </c>
      <c r="C139" s="16" t="s">
        <v>250</v>
      </c>
      <c r="D139" s="16" t="s">
        <v>189</v>
      </c>
      <c r="E139" s="16" t="s">
        <v>436</v>
      </c>
      <c r="F139" s="16" t="s">
        <v>204</v>
      </c>
      <c r="G139" s="16" t="s">
        <v>185</v>
      </c>
      <c r="H139" s="16" t="s">
        <v>146</v>
      </c>
      <c r="I139" s="16" t="s">
        <v>506</v>
      </c>
      <c r="J139" s="23" t="s">
        <v>260</v>
      </c>
      <c r="K139" s="92">
        <f>K140</f>
        <v>6749200</v>
      </c>
      <c r="L139" s="90">
        <f>L140</f>
        <v>6706508.2599999998</v>
      </c>
      <c r="M139" s="100">
        <f t="shared" si="2"/>
        <v>99.367454809458906</v>
      </c>
    </row>
    <row r="140" spans="1:13" ht="24">
      <c r="A140" s="81">
        <v>125</v>
      </c>
      <c r="B140" s="16" t="s">
        <v>145</v>
      </c>
      <c r="C140" s="16" t="s">
        <v>250</v>
      </c>
      <c r="D140" s="16" t="s">
        <v>189</v>
      </c>
      <c r="E140" s="16" t="s">
        <v>436</v>
      </c>
      <c r="F140" s="16" t="s">
        <v>204</v>
      </c>
      <c r="G140" s="16" t="s">
        <v>210</v>
      </c>
      <c r="H140" s="16" t="s">
        <v>146</v>
      </c>
      <c r="I140" s="16" t="s">
        <v>506</v>
      </c>
      <c r="J140" s="23" t="s">
        <v>261</v>
      </c>
      <c r="K140" s="92">
        <f>6349200+400000</f>
        <v>6749200</v>
      </c>
      <c r="L140" s="91">
        <v>6706508.2599999998</v>
      </c>
      <c r="M140" s="100">
        <f t="shared" si="2"/>
        <v>99.367454809458906</v>
      </c>
    </row>
    <row r="141" spans="1:13" ht="48">
      <c r="A141" s="81">
        <v>126</v>
      </c>
      <c r="B141" s="16" t="s">
        <v>0</v>
      </c>
      <c r="C141" s="16" t="s">
        <v>250</v>
      </c>
      <c r="D141" s="16" t="s">
        <v>189</v>
      </c>
      <c r="E141" s="16" t="s">
        <v>436</v>
      </c>
      <c r="F141" s="16" t="s">
        <v>508</v>
      </c>
      <c r="G141" s="16" t="s">
        <v>185</v>
      </c>
      <c r="H141" s="16" t="s">
        <v>146</v>
      </c>
      <c r="I141" s="16" t="s">
        <v>506</v>
      </c>
      <c r="J141" s="23" t="s">
        <v>509</v>
      </c>
      <c r="K141" s="92">
        <f>K142</f>
        <v>16700</v>
      </c>
      <c r="L141" s="90">
        <f>L142</f>
        <v>16700</v>
      </c>
      <c r="M141" s="100">
        <f t="shared" si="2"/>
        <v>100</v>
      </c>
    </row>
    <row r="142" spans="1:13" ht="36">
      <c r="A142" s="81">
        <v>127</v>
      </c>
      <c r="B142" s="16" t="s">
        <v>163</v>
      </c>
      <c r="C142" s="16" t="s">
        <v>250</v>
      </c>
      <c r="D142" s="16" t="s">
        <v>189</v>
      </c>
      <c r="E142" s="16" t="s">
        <v>436</v>
      </c>
      <c r="F142" s="16" t="s">
        <v>508</v>
      </c>
      <c r="G142" s="16" t="s">
        <v>210</v>
      </c>
      <c r="H142" s="16" t="s">
        <v>146</v>
      </c>
      <c r="I142" s="16" t="s">
        <v>506</v>
      </c>
      <c r="J142" s="23" t="s">
        <v>510</v>
      </c>
      <c r="K142" s="92">
        <v>16700</v>
      </c>
      <c r="L142" s="91">
        <v>16700</v>
      </c>
      <c r="M142" s="100">
        <f t="shared" si="2"/>
        <v>100</v>
      </c>
    </row>
    <row r="143" spans="1:13" ht="24" hidden="1">
      <c r="A143" s="81">
        <v>128</v>
      </c>
      <c r="B143" s="16" t="s">
        <v>0</v>
      </c>
      <c r="C143" s="16" t="s">
        <v>250</v>
      </c>
      <c r="D143" s="16" t="s">
        <v>189</v>
      </c>
      <c r="E143" s="16" t="s">
        <v>436</v>
      </c>
      <c r="F143" s="16" t="s">
        <v>612</v>
      </c>
      <c r="G143" s="16" t="s">
        <v>185</v>
      </c>
      <c r="H143" s="16" t="s">
        <v>146</v>
      </c>
      <c r="I143" s="16" t="s">
        <v>506</v>
      </c>
      <c r="J143" s="23" t="s">
        <v>613</v>
      </c>
      <c r="K143" s="92">
        <f>K144</f>
        <v>0</v>
      </c>
      <c r="L143" s="90">
        <f>L144</f>
        <v>0</v>
      </c>
      <c r="M143" s="100" t="e">
        <f t="shared" si="2"/>
        <v>#DIV/0!</v>
      </c>
    </row>
    <row r="144" spans="1:13" ht="24" hidden="1">
      <c r="A144" s="81">
        <v>129</v>
      </c>
      <c r="B144" s="16" t="s">
        <v>145</v>
      </c>
      <c r="C144" s="16" t="s">
        <v>250</v>
      </c>
      <c r="D144" s="16" t="s">
        <v>189</v>
      </c>
      <c r="E144" s="16" t="s">
        <v>436</v>
      </c>
      <c r="F144" s="16" t="s">
        <v>612</v>
      </c>
      <c r="G144" s="16" t="s">
        <v>210</v>
      </c>
      <c r="H144" s="16" t="s">
        <v>146</v>
      </c>
      <c r="I144" s="16" t="s">
        <v>506</v>
      </c>
      <c r="J144" s="23" t="s">
        <v>614</v>
      </c>
      <c r="K144" s="92">
        <f>142400-142400</f>
        <v>0</v>
      </c>
      <c r="L144" s="90">
        <v>0</v>
      </c>
      <c r="M144" s="100" t="e">
        <f t="shared" si="2"/>
        <v>#DIV/0!</v>
      </c>
    </row>
    <row r="145" spans="1:13">
      <c r="A145" s="81">
        <v>128</v>
      </c>
      <c r="B145" s="7" t="s">
        <v>0</v>
      </c>
      <c r="C145" s="16" t="s">
        <v>250</v>
      </c>
      <c r="D145" s="16" t="s">
        <v>189</v>
      </c>
      <c r="E145" s="16" t="s">
        <v>438</v>
      </c>
      <c r="F145" s="16" t="s">
        <v>257</v>
      </c>
      <c r="G145" s="16" t="s">
        <v>185</v>
      </c>
      <c r="H145" s="16" t="s">
        <v>146</v>
      </c>
      <c r="I145" s="16" t="s">
        <v>506</v>
      </c>
      <c r="J145" s="23" t="s">
        <v>273</v>
      </c>
      <c r="K145" s="92">
        <f>K146</f>
        <v>123093300</v>
      </c>
      <c r="L145" s="90">
        <f>L146</f>
        <v>123093300</v>
      </c>
      <c r="M145" s="100">
        <f t="shared" si="2"/>
        <v>100</v>
      </c>
    </row>
    <row r="146" spans="1:13">
      <c r="A146" s="81">
        <v>129</v>
      </c>
      <c r="B146" s="7" t="s">
        <v>145</v>
      </c>
      <c r="C146" s="16" t="s">
        <v>250</v>
      </c>
      <c r="D146" s="16" t="s">
        <v>189</v>
      </c>
      <c r="E146" s="16" t="s">
        <v>438</v>
      </c>
      <c r="F146" s="16" t="s">
        <v>257</v>
      </c>
      <c r="G146" s="16" t="s">
        <v>210</v>
      </c>
      <c r="H146" s="16" t="s">
        <v>146</v>
      </c>
      <c r="I146" s="16" t="s">
        <v>506</v>
      </c>
      <c r="J146" s="23" t="s">
        <v>274</v>
      </c>
      <c r="K146" s="92">
        <f>K149+K148</f>
        <v>123093300</v>
      </c>
      <c r="L146" s="90">
        <f>L149+L148</f>
        <v>123093300</v>
      </c>
      <c r="M146" s="100">
        <f t="shared" si="2"/>
        <v>100</v>
      </c>
    </row>
    <row r="147" spans="1:13">
      <c r="A147" s="81">
        <v>130</v>
      </c>
      <c r="B147" s="7"/>
      <c r="C147" s="16"/>
      <c r="D147" s="16"/>
      <c r="E147" s="16"/>
      <c r="F147" s="16"/>
      <c r="G147" s="16"/>
      <c r="H147" s="16"/>
      <c r="I147" s="16"/>
      <c r="J147" s="23" t="s">
        <v>255</v>
      </c>
      <c r="K147" s="92"/>
      <c r="L147" s="91"/>
      <c r="M147" s="100"/>
    </row>
    <row r="148" spans="1:13" ht="48">
      <c r="A148" s="81">
        <v>131</v>
      </c>
      <c r="B148" s="7"/>
      <c r="C148" s="16"/>
      <c r="D148" s="16"/>
      <c r="E148" s="16"/>
      <c r="F148" s="16"/>
      <c r="G148" s="16"/>
      <c r="H148" s="16"/>
      <c r="I148" s="16"/>
      <c r="J148" s="23" t="s">
        <v>275</v>
      </c>
      <c r="K148" s="92">
        <f>59981000+1106000-1008400</f>
        <v>60078600</v>
      </c>
      <c r="L148" s="90">
        <v>60078600</v>
      </c>
      <c r="M148" s="100">
        <f t="shared" si="2"/>
        <v>100</v>
      </c>
    </row>
    <row r="149" spans="1:13" ht="84">
      <c r="A149" s="81">
        <v>132</v>
      </c>
      <c r="B149" s="7"/>
      <c r="C149" s="16"/>
      <c r="D149" s="16"/>
      <c r="E149" s="16"/>
      <c r="F149" s="16"/>
      <c r="G149" s="16"/>
      <c r="H149" s="16"/>
      <c r="I149" s="16"/>
      <c r="J149" s="23" t="s">
        <v>276</v>
      </c>
      <c r="K149" s="92">
        <f>66790000-4312000+1280000+756700-1500000</f>
        <v>63014700</v>
      </c>
      <c r="L149" s="91">
        <v>63014700</v>
      </c>
      <c r="M149" s="100">
        <f t="shared" si="2"/>
        <v>100</v>
      </c>
    </row>
    <row r="150" spans="1:13">
      <c r="A150" s="81">
        <v>133</v>
      </c>
      <c r="B150" s="7" t="s">
        <v>0</v>
      </c>
      <c r="C150" s="16" t="s">
        <v>250</v>
      </c>
      <c r="D150" s="16" t="s">
        <v>189</v>
      </c>
      <c r="E150" s="16" t="s">
        <v>453</v>
      </c>
      <c r="F150" s="16" t="s">
        <v>0</v>
      </c>
      <c r="G150" s="16" t="s">
        <v>185</v>
      </c>
      <c r="H150" s="16" t="s">
        <v>146</v>
      </c>
      <c r="I150" s="16" t="s">
        <v>506</v>
      </c>
      <c r="J150" s="23" t="s">
        <v>454</v>
      </c>
      <c r="K150" s="92">
        <f>K151+K153</f>
        <v>9946792</v>
      </c>
      <c r="L150" s="92">
        <f>L151+L153</f>
        <v>9807521.5999999996</v>
      </c>
      <c r="M150" s="100">
        <f t="shared" si="2"/>
        <v>98.599846060920953</v>
      </c>
    </row>
    <row r="151" spans="1:13" ht="48">
      <c r="A151" s="81">
        <v>134</v>
      </c>
      <c r="B151" s="7" t="s">
        <v>0</v>
      </c>
      <c r="C151" s="16" t="s">
        <v>250</v>
      </c>
      <c r="D151" s="16" t="s">
        <v>189</v>
      </c>
      <c r="E151" s="16" t="s">
        <v>795</v>
      </c>
      <c r="F151" s="16" t="s">
        <v>796</v>
      </c>
      <c r="G151" s="16" t="s">
        <v>185</v>
      </c>
      <c r="H151" s="16" t="s">
        <v>146</v>
      </c>
      <c r="I151" s="16" t="s">
        <v>506</v>
      </c>
      <c r="J151" s="23" t="s">
        <v>797</v>
      </c>
      <c r="K151" s="92">
        <f>K152</f>
        <v>1886600</v>
      </c>
      <c r="L151" s="90">
        <f>L152</f>
        <v>1747329.6</v>
      </c>
      <c r="M151" s="104" t="s">
        <v>817</v>
      </c>
    </row>
    <row r="152" spans="1:13" ht="48">
      <c r="A152" s="81">
        <v>135</v>
      </c>
      <c r="B152" s="7" t="s">
        <v>145</v>
      </c>
      <c r="C152" s="16" t="s">
        <v>250</v>
      </c>
      <c r="D152" s="16" t="s">
        <v>189</v>
      </c>
      <c r="E152" s="16" t="s">
        <v>795</v>
      </c>
      <c r="F152" s="16" t="s">
        <v>796</v>
      </c>
      <c r="G152" s="16" t="s">
        <v>210</v>
      </c>
      <c r="H152" s="16" t="s">
        <v>146</v>
      </c>
      <c r="I152" s="16" t="s">
        <v>506</v>
      </c>
      <c r="J152" s="23" t="s">
        <v>798</v>
      </c>
      <c r="K152" s="115">
        <f>1916500-29900</f>
        <v>1886600</v>
      </c>
      <c r="L152" s="90">
        <v>1747329.6</v>
      </c>
      <c r="M152" s="104" t="s">
        <v>817</v>
      </c>
    </row>
    <row r="153" spans="1:13" ht="24">
      <c r="A153" s="81">
        <v>136</v>
      </c>
      <c r="B153" s="7" t="s">
        <v>145</v>
      </c>
      <c r="C153" s="16" t="s">
        <v>250</v>
      </c>
      <c r="D153" s="16" t="s">
        <v>189</v>
      </c>
      <c r="E153" s="16" t="s">
        <v>455</v>
      </c>
      <c r="F153" s="16" t="s">
        <v>257</v>
      </c>
      <c r="G153" s="16" t="s">
        <v>210</v>
      </c>
      <c r="H153" s="16" t="s">
        <v>146</v>
      </c>
      <c r="I153" s="16" t="s">
        <v>506</v>
      </c>
      <c r="J153" s="23" t="s">
        <v>456</v>
      </c>
      <c r="K153" s="92">
        <f>K155+K156+K157+K158+K159+K160+K161</f>
        <v>8060192</v>
      </c>
      <c r="L153" s="92">
        <f>L155+L156+L157+L158+L159+L160+L161</f>
        <v>8060192</v>
      </c>
      <c r="M153" s="100">
        <f t="shared" si="2"/>
        <v>100</v>
      </c>
    </row>
    <row r="154" spans="1:13">
      <c r="A154" s="81">
        <v>137</v>
      </c>
      <c r="B154" s="7"/>
      <c r="C154" s="16"/>
      <c r="D154" s="16"/>
      <c r="E154" s="16"/>
      <c r="F154" s="16"/>
      <c r="G154" s="16"/>
      <c r="H154" s="16"/>
      <c r="I154" s="16"/>
      <c r="J154" s="23" t="s">
        <v>255</v>
      </c>
      <c r="K154" s="92"/>
      <c r="L154" s="91"/>
      <c r="M154" s="100"/>
    </row>
    <row r="155" spans="1:13" ht="84">
      <c r="A155" s="81">
        <v>138</v>
      </c>
      <c r="B155" s="7"/>
      <c r="C155" s="16"/>
      <c r="D155" s="16"/>
      <c r="E155" s="16"/>
      <c r="F155" s="16"/>
      <c r="G155" s="16"/>
      <c r="H155" s="16"/>
      <c r="I155" s="16"/>
      <c r="J155" s="23" t="s">
        <v>615</v>
      </c>
      <c r="K155" s="115">
        <f>100800-42800</f>
        <v>58000</v>
      </c>
      <c r="L155" s="91">
        <v>58000</v>
      </c>
      <c r="M155" s="100">
        <f t="shared" si="2"/>
        <v>100</v>
      </c>
    </row>
    <row r="156" spans="1:13" ht="96">
      <c r="A156" s="81">
        <v>139</v>
      </c>
      <c r="B156" s="7"/>
      <c r="C156" s="16"/>
      <c r="D156" s="16"/>
      <c r="E156" s="16"/>
      <c r="F156" s="16"/>
      <c r="G156" s="16"/>
      <c r="H156" s="16"/>
      <c r="I156" s="16"/>
      <c r="J156" s="23" t="s">
        <v>765</v>
      </c>
      <c r="K156" s="92">
        <f>2072500</f>
        <v>2072500</v>
      </c>
      <c r="L156" s="91">
        <v>2072500</v>
      </c>
      <c r="M156" s="100">
        <f t="shared" si="2"/>
        <v>100</v>
      </c>
    </row>
    <row r="157" spans="1:13" ht="60.75" customHeight="1">
      <c r="A157" s="81">
        <v>140</v>
      </c>
      <c r="B157" s="7"/>
      <c r="C157" s="16"/>
      <c r="D157" s="16"/>
      <c r="E157" s="16"/>
      <c r="F157" s="16"/>
      <c r="G157" s="16"/>
      <c r="H157" s="16"/>
      <c r="I157" s="16"/>
      <c r="J157" s="23" t="s">
        <v>827</v>
      </c>
      <c r="K157" s="92">
        <v>43072</v>
      </c>
      <c r="L157" s="91">
        <v>43072</v>
      </c>
      <c r="M157" s="100">
        <f t="shared" si="2"/>
        <v>100</v>
      </c>
    </row>
    <row r="158" spans="1:13" ht="60.75" customHeight="1">
      <c r="A158" s="81">
        <v>141</v>
      </c>
      <c r="B158" s="7"/>
      <c r="C158" s="16"/>
      <c r="D158" s="16"/>
      <c r="E158" s="16"/>
      <c r="F158" s="16"/>
      <c r="G158" s="16"/>
      <c r="H158" s="16"/>
      <c r="I158" s="16"/>
      <c r="J158" s="23" t="s">
        <v>826</v>
      </c>
      <c r="K158" s="115">
        <v>71120</v>
      </c>
      <c r="L158" s="91">
        <v>71120</v>
      </c>
      <c r="M158" s="100">
        <f t="shared" si="2"/>
        <v>100</v>
      </c>
    </row>
    <row r="159" spans="1:13" ht="60.75" customHeight="1">
      <c r="A159" s="81">
        <v>142</v>
      </c>
      <c r="B159" s="7"/>
      <c r="C159" s="16"/>
      <c r="D159" s="16"/>
      <c r="E159" s="16"/>
      <c r="F159" s="16"/>
      <c r="G159" s="16"/>
      <c r="H159" s="16"/>
      <c r="I159" s="16"/>
      <c r="J159" s="23" t="s">
        <v>764</v>
      </c>
      <c r="K159" s="115">
        <f>925200+1388100+283200</f>
        <v>2596500</v>
      </c>
      <c r="L159" s="91">
        <v>2596500</v>
      </c>
      <c r="M159" s="100">
        <f t="shared" si="2"/>
        <v>100</v>
      </c>
    </row>
    <row r="160" spans="1:13" ht="60.75" customHeight="1">
      <c r="A160" s="81">
        <v>143</v>
      </c>
      <c r="B160" s="7"/>
      <c r="C160" s="16"/>
      <c r="D160" s="16"/>
      <c r="E160" s="16"/>
      <c r="F160" s="16"/>
      <c r="G160" s="16"/>
      <c r="H160" s="16"/>
      <c r="I160" s="16"/>
      <c r="J160" s="23" t="s">
        <v>763</v>
      </c>
      <c r="K160" s="92">
        <v>219000</v>
      </c>
      <c r="L160" s="91">
        <v>219000</v>
      </c>
      <c r="M160" s="104" t="s">
        <v>817</v>
      </c>
    </row>
    <row r="161" spans="1:13" ht="41.25" customHeight="1">
      <c r="A161" s="81">
        <v>144</v>
      </c>
      <c r="B161" s="7"/>
      <c r="C161" s="16"/>
      <c r="D161" s="16"/>
      <c r="E161" s="16"/>
      <c r="F161" s="16"/>
      <c r="G161" s="16"/>
      <c r="H161" s="16"/>
      <c r="I161" s="16"/>
      <c r="J161" s="23" t="s">
        <v>766</v>
      </c>
      <c r="K161" s="92">
        <f>3000000</f>
        <v>3000000</v>
      </c>
      <c r="L161" s="91">
        <v>3000000</v>
      </c>
      <c r="M161" s="100">
        <f t="shared" si="2"/>
        <v>100</v>
      </c>
    </row>
    <row r="162" spans="1:13" ht="60.75" customHeight="1">
      <c r="A162" s="81">
        <v>145</v>
      </c>
      <c r="B162" s="5" t="s">
        <v>0</v>
      </c>
      <c r="C162" s="15" t="s">
        <v>250</v>
      </c>
      <c r="D162" s="15" t="s">
        <v>733</v>
      </c>
      <c r="E162" s="15" t="s">
        <v>185</v>
      </c>
      <c r="F162" s="15" t="s">
        <v>0</v>
      </c>
      <c r="G162" s="15" t="s">
        <v>185</v>
      </c>
      <c r="H162" s="15" t="s">
        <v>146</v>
      </c>
      <c r="I162" s="15" t="s">
        <v>0</v>
      </c>
      <c r="J162" s="37" t="s">
        <v>734</v>
      </c>
      <c r="K162" s="93">
        <f t="shared" ref="K162:L165" si="3">K163</f>
        <v>220000</v>
      </c>
      <c r="L162" s="88">
        <f t="shared" si="3"/>
        <v>229420</v>
      </c>
      <c r="M162" s="99">
        <f t="shared" si="2"/>
        <v>104.28181818181818</v>
      </c>
    </row>
    <row r="163" spans="1:13" ht="72" customHeight="1">
      <c r="A163" s="81">
        <v>146</v>
      </c>
      <c r="B163" s="7" t="s">
        <v>0</v>
      </c>
      <c r="C163" s="16" t="s">
        <v>250</v>
      </c>
      <c r="D163" s="16" t="s">
        <v>733</v>
      </c>
      <c r="E163" s="16" t="s">
        <v>185</v>
      </c>
      <c r="F163" s="16" t="s">
        <v>0</v>
      </c>
      <c r="G163" s="16" t="s">
        <v>185</v>
      </c>
      <c r="H163" s="16" t="s">
        <v>146</v>
      </c>
      <c r="I163" s="16" t="s">
        <v>506</v>
      </c>
      <c r="J163" s="23" t="s">
        <v>735</v>
      </c>
      <c r="K163" s="92">
        <f t="shared" si="3"/>
        <v>220000</v>
      </c>
      <c r="L163" s="90">
        <f t="shared" si="3"/>
        <v>229420</v>
      </c>
      <c r="M163" s="100">
        <f t="shared" si="2"/>
        <v>104.28181818181818</v>
      </c>
    </row>
    <row r="164" spans="1:13" ht="60">
      <c r="A164" s="81">
        <v>147</v>
      </c>
      <c r="B164" s="7" t="s">
        <v>0</v>
      </c>
      <c r="C164" s="16" t="s">
        <v>250</v>
      </c>
      <c r="D164" s="16" t="s">
        <v>733</v>
      </c>
      <c r="E164" s="16" t="s">
        <v>185</v>
      </c>
      <c r="F164" s="16" t="s">
        <v>0</v>
      </c>
      <c r="G164" s="16" t="s">
        <v>210</v>
      </c>
      <c r="H164" s="16" t="s">
        <v>146</v>
      </c>
      <c r="I164" s="16" t="s">
        <v>506</v>
      </c>
      <c r="J164" s="23" t="s">
        <v>736</v>
      </c>
      <c r="K164" s="92">
        <f t="shared" si="3"/>
        <v>220000</v>
      </c>
      <c r="L164" s="90">
        <f t="shared" si="3"/>
        <v>229420</v>
      </c>
      <c r="M164" s="100">
        <f t="shared" si="2"/>
        <v>104.28181818181818</v>
      </c>
    </row>
    <row r="165" spans="1:13" ht="24">
      <c r="A165" s="81">
        <v>148</v>
      </c>
      <c r="B165" s="7" t="s">
        <v>0</v>
      </c>
      <c r="C165" s="16" t="s">
        <v>250</v>
      </c>
      <c r="D165" s="16" t="s">
        <v>733</v>
      </c>
      <c r="E165" s="16" t="s">
        <v>210</v>
      </c>
      <c r="F165" s="16" t="s">
        <v>0</v>
      </c>
      <c r="G165" s="16" t="s">
        <v>210</v>
      </c>
      <c r="H165" s="16" t="s">
        <v>146</v>
      </c>
      <c r="I165" s="16" t="s">
        <v>506</v>
      </c>
      <c r="J165" s="23" t="s">
        <v>737</v>
      </c>
      <c r="K165" s="92">
        <f t="shared" si="3"/>
        <v>220000</v>
      </c>
      <c r="L165" s="90">
        <f t="shared" si="3"/>
        <v>229420</v>
      </c>
      <c r="M165" s="100">
        <f t="shared" si="2"/>
        <v>104.28181818181818</v>
      </c>
    </row>
    <row r="166" spans="1:13" ht="24" customHeight="1">
      <c r="A166" s="81">
        <v>149</v>
      </c>
      <c r="B166" s="7" t="s">
        <v>145</v>
      </c>
      <c r="C166" s="16" t="s">
        <v>250</v>
      </c>
      <c r="D166" s="16" t="s">
        <v>733</v>
      </c>
      <c r="E166" s="16" t="s">
        <v>210</v>
      </c>
      <c r="F166" s="16" t="s">
        <v>192</v>
      </c>
      <c r="G166" s="16" t="s">
        <v>210</v>
      </c>
      <c r="H166" s="16" t="s">
        <v>146</v>
      </c>
      <c r="I166" s="16" t="s">
        <v>506</v>
      </c>
      <c r="J166" s="23" t="s">
        <v>738</v>
      </c>
      <c r="K166" s="92">
        <v>220000</v>
      </c>
      <c r="L166" s="90">
        <f>220000+9420</f>
        <v>229420</v>
      </c>
      <c r="M166" s="100">
        <f t="shared" si="2"/>
        <v>104.28181818181818</v>
      </c>
    </row>
    <row r="167" spans="1:13" ht="36">
      <c r="A167" s="81">
        <v>150</v>
      </c>
      <c r="B167" s="5" t="s">
        <v>0</v>
      </c>
      <c r="C167" s="15" t="s">
        <v>250</v>
      </c>
      <c r="D167" s="15" t="s">
        <v>459</v>
      </c>
      <c r="E167" s="15" t="s">
        <v>185</v>
      </c>
      <c r="F167" s="15" t="s">
        <v>0</v>
      </c>
      <c r="G167" s="15" t="s">
        <v>185</v>
      </c>
      <c r="H167" s="15" t="s">
        <v>146</v>
      </c>
      <c r="I167" s="15" t="s">
        <v>0</v>
      </c>
      <c r="J167" s="37" t="s">
        <v>457</v>
      </c>
      <c r="K167" s="93">
        <f>K168</f>
        <v>0</v>
      </c>
      <c r="L167" s="89">
        <f>L168</f>
        <v>-1222922.73</v>
      </c>
      <c r="M167" s="104" t="s">
        <v>817</v>
      </c>
    </row>
    <row r="168" spans="1:13" ht="39" customHeight="1">
      <c r="A168" s="81">
        <v>151</v>
      </c>
      <c r="B168" s="7" t="s">
        <v>0</v>
      </c>
      <c r="C168" s="16" t="s">
        <v>250</v>
      </c>
      <c r="D168" s="16" t="s">
        <v>459</v>
      </c>
      <c r="E168" s="16" t="s">
        <v>460</v>
      </c>
      <c r="F168" s="16" t="s">
        <v>192</v>
      </c>
      <c r="G168" s="16" t="s">
        <v>210</v>
      </c>
      <c r="H168" s="16" t="s">
        <v>146</v>
      </c>
      <c r="I168" s="16" t="s">
        <v>506</v>
      </c>
      <c r="J168" s="23" t="s">
        <v>458</v>
      </c>
      <c r="K168" s="92">
        <f>K169+K170+K171</f>
        <v>0</v>
      </c>
      <c r="L168" s="91">
        <f>L169+L170+L171</f>
        <v>-1222922.73</v>
      </c>
      <c r="M168" s="104" t="s">
        <v>817</v>
      </c>
    </row>
    <row r="169" spans="1:13" ht="42" customHeight="1">
      <c r="A169" s="81">
        <v>152</v>
      </c>
      <c r="B169" s="7" t="s">
        <v>145</v>
      </c>
      <c r="C169" s="16" t="s">
        <v>250</v>
      </c>
      <c r="D169" s="16" t="s">
        <v>459</v>
      </c>
      <c r="E169" s="16" t="s">
        <v>460</v>
      </c>
      <c r="F169" s="16" t="s">
        <v>192</v>
      </c>
      <c r="G169" s="16" t="s">
        <v>210</v>
      </c>
      <c r="H169" s="16" t="s">
        <v>146</v>
      </c>
      <c r="I169" s="16" t="s">
        <v>506</v>
      </c>
      <c r="J169" s="23" t="s">
        <v>458</v>
      </c>
      <c r="K169" s="97">
        <v>0</v>
      </c>
      <c r="L169" s="97">
        <v>-279291.32</v>
      </c>
      <c r="M169" s="105" t="s">
        <v>817</v>
      </c>
    </row>
    <row r="170" spans="1:13" ht="37.5" customHeight="1">
      <c r="A170" s="81">
        <v>153</v>
      </c>
      <c r="B170" s="7" t="s">
        <v>163</v>
      </c>
      <c r="C170" s="16" t="s">
        <v>250</v>
      </c>
      <c r="D170" s="16" t="s">
        <v>459</v>
      </c>
      <c r="E170" s="16" t="s">
        <v>460</v>
      </c>
      <c r="F170" s="16" t="s">
        <v>192</v>
      </c>
      <c r="G170" s="16" t="s">
        <v>210</v>
      </c>
      <c r="H170" s="16" t="s">
        <v>146</v>
      </c>
      <c r="I170" s="16" t="s">
        <v>506</v>
      </c>
      <c r="J170" s="23" t="s">
        <v>458</v>
      </c>
      <c r="K170" s="97">
        <v>0</v>
      </c>
      <c r="L170" s="97">
        <v>-941063.41</v>
      </c>
      <c r="M170" s="105" t="s">
        <v>817</v>
      </c>
    </row>
    <row r="171" spans="1:13" ht="39.75" customHeight="1">
      <c r="A171" s="81">
        <v>154</v>
      </c>
      <c r="B171" s="7" t="s">
        <v>165</v>
      </c>
      <c r="C171" s="16" t="s">
        <v>250</v>
      </c>
      <c r="D171" s="16" t="s">
        <v>459</v>
      </c>
      <c r="E171" s="16" t="s">
        <v>460</v>
      </c>
      <c r="F171" s="16" t="s">
        <v>192</v>
      </c>
      <c r="G171" s="16" t="s">
        <v>210</v>
      </c>
      <c r="H171" s="16" t="s">
        <v>146</v>
      </c>
      <c r="I171" s="16" t="s">
        <v>506</v>
      </c>
      <c r="J171" s="23" t="s">
        <v>458</v>
      </c>
      <c r="K171" s="97">
        <v>0</v>
      </c>
      <c r="L171" s="97">
        <v>-2568</v>
      </c>
      <c r="M171" s="105" t="s">
        <v>817</v>
      </c>
    </row>
    <row r="172" spans="1:13">
      <c r="A172" s="81">
        <v>155</v>
      </c>
      <c r="B172" s="142"/>
      <c r="C172" s="143"/>
      <c r="D172" s="143"/>
      <c r="E172" s="143"/>
      <c r="F172" s="143"/>
      <c r="G172" s="143"/>
      <c r="H172" s="143"/>
      <c r="I172" s="144"/>
      <c r="J172" s="4" t="s">
        <v>277</v>
      </c>
      <c r="K172" s="98">
        <f>K12+K86</f>
        <v>889620901.47000003</v>
      </c>
      <c r="L172" s="103">
        <f>L12+L86</f>
        <v>893793253.36000001</v>
      </c>
      <c r="M172" s="99">
        <f t="shared" si="2"/>
        <v>100.46900335672258</v>
      </c>
    </row>
    <row r="173" spans="1:13">
      <c r="B173" s="86"/>
      <c r="C173" s="87"/>
      <c r="D173" s="87"/>
      <c r="E173" s="87"/>
      <c r="F173" s="87"/>
      <c r="G173" s="87"/>
      <c r="H173" s="87"/>
      <c r="I173" s="87"/>
    </row>
    <row r="174" spans="1:13">
      <c r="B174" s="86"/>
      <c r="C174" s="87"/>
      <c r="D174" s="87"/>
      <c r="E174" s="87"/>
      <c r="F174" s="87"/>
      <c r="G174" s="87"/>
      <c r="H174" s="87"/>
      <c r="I174" s="87"/>
    </row>
    <row r="175" spans="1:13">
      <c r="B175" s="86"/>
      <c r="C175" s="87"/>
      <c r="D175" s="87"/>
      <c r="E175" s="87"/>
      <c r="F175" s="87"/>
      <c r="G175" s="87"/>
      <c r="H175" s="87"/>
      <c r="I175" s="87"/>
    </row>
    <row r="176" spans="1:13">
      <c r="B176" s="86"/>
      <c r="C176" s="87"/>
      <c r="D176" s="87"/>
      <c r="E176" s="87"/>
      <c r="F176" s="87"/>
      <c r="G176" s="87"/>
      <c r="H176" s="87"/>
      <c r="I176" s="87"/>
    </row>
    <row r="177" spans="2:9">
      <c r="B177" s="86"/>
      <c r="C177" s="87"/>
      <c r="D177" s="87"/>
      <c r="E177" s="87"/>
      <c r="F177" s="87"/>
      <c r="G177" s="87"/>
      <c r="H177" s="87"/>
      <c r="I177" s="87"/>
    </row>
    <row r="178" spans="2:9">
      <c r="B178" s="86"/>
      <c r="C178" s="87"/>
      <c r="D178" s="87"/>
      <c r="E178" s="87"/>
      <c r="F178" s="87"/>
      <c r="G178" s="87"/>
      <c r="H178" s="87"/>
      <c r="I178" s="87"/>
    </row>
    <row r="179" spans="2:9">
      <c r="B179" s="86"/>
      <c r="C179" s="87"/>
      <c r="D179" s="87"/>
      <c r="E179" s="87"/>
      <c r="F179" s="87"/>
      <c r="G179" s="87"/>
      <c r="H179" s="87"/>
      <c r="I179" s="87"/>
    </row>
    <row r="180" spans="2:9">
      <c r="B180" s="86"/>
      <c r="C180" s="87"/>
      <c r="D180" s="87"/>
      <c r="E180" s="87"/>
      <c r="F180" s="87"/>
      <c r="G180" s="87"/>
      <c r="H180" s="87"/>
      <c r="I180" s="87"/>
    </row>
    <row r="181" spans="2:9">
      <c r="B181" s="86"/>
      <c r="C181" s="87"/>
      <c r="D181" s="87"/>
      <c r="E181" s="87"/>
      <c r="F181" s="87"/>
      <c r="G181" s="87"/>
      <c r="H181" s="87"/>
      <c r="I181" s="87"/>
    </row>
    <row r="182" spans="2:9">
      <c r="B182" s="86"/>
      <c r="C182" s="87"/>
      <c r="D182" s="87"/>
      <c r="E182" s="87"/>
      <c r="F182" s="87"/>
      <c r="G182" s="87"/>
      <c r="H182" s="87"/>
      <c r="I182" s="87"/>
    </row>
    <row r="183" spans="2:9">
      <c r="B183" s="86"/>
      <c r="C183" s="87"/>
      <c r="D183" s="87"/>
      <c r="E183" s="87"/>
      <c r="F183" s="87"/>
      <c r="G183" s="87"/>
      <c r="H183" s="87"/>
      <c r="I183" s="87"/>
    </row>
    <row r="184" spans="2:9">
      <c r="B184" s="86"/>
      <c r="C184" s="87"/>
      <c r="D184" s="87"/>
      <c r="E184" s="87"/>
      <c r="F184" s="87"/>
      <c r="G184" s="87"/>
      <c r="H184" s="87"/>
      <c r="I184" s="87"/>
    </row>
    <row r="185" spans="2:9">
      <c r="B185" s="86"/>
      <c r="C185" s="87"/>
      <c r="D185" s="87"/>
      <c r="E185" s="87"/>
      <c r="F185" s="87"/>
      <c r="G185" s="87"/>
      <c r="H185" s="87"/>
      <c r="I185" s="87"/>
    </row>
    <row r="186" spans="2:9">
      <c r="B186" s="86"/>
      <c r="C186" s="87"/>
      <c r="D186" s="87"/>
      <c r="E186" s="87"/>
      <c r="F186" s="87"/>
      <c r="G186" s="87"/>
      <c r="H186" s="87"/>
      <c r="I186" s="87"/>
    </row>
    <row r="187" spans="2:9">
      <c r="B187" s="86"/>
      <c r="C187" s="87"/>
      <c r="D187" s="87"/>
      <c r="E187" s="87"/>
      <c r="F187" s="87"/>
      <c r="G187" s="87"/>
      <c r="H187" s="87"/>
      <c r="I187" s="87"/>
    </row>
    <row r="188" spans="2:9">
      <c r="B188" s="86"/>
      <c r="C188" s="87"/>
      <c r="D188" s="87"/>
      <c r="E188" s="87"/>
      <c r="F188" s="87"/>
      <c r="G188" s="87"/>
      <c r="H188" s="87"/>
      <c r="I188" s="87"/>
    </row>
    <row r="189" spans="2:9">
      <c r="B189" s="86"/>
      <c r="C189" s="87"/>
      <c r="D189" s="87"/>
      <c r="E189" s="87"/>
      <c r="F189" s="87"/>
      <c r="G189" s="87"/>
      <c r="H189" s="87"/>
      <c r="I189" s="87"/>
    </row>
    <row r="190" spans="2:9">
      <c r="B190" s="86"/>
      <c r="C190" s="87"/>
      <c r="D190" s="87"/>
      <c r="E190" s="87"/>
      <c r="F190" s="87"/>
      <c r="G190" s="87"/>
      <c r="H190" s="87"/>
      <c r="I190" s="87"/>
    </row>
    <row r="191" spans="2:9">
      <c r="B191" s="86"/>
      <c r="C191" s="87"/>
      <c r="D191" s="87"/>
      <c r="E191" s="87"/>
      <c r="F191" s="87"/>
      <c r="G191" s="87"/>
      <c r="H191" s="87"/>
      <c r="I191" s="87"/>
    </row>
    <row r="192" spans="2:9">
      <c r="B192" s="86"/>
      <c r="C192" s="87"/>
      <c r="D192" s="87"/>
      <c r="E192" s="87"/>
      <c r="F192" s="87"/>
      <c r="G192" s="87"/>
      <c r="H192" s="87"/>
      <c r="I192" s="87"/>
    </row>
    <row r="193" spans="2:9">
      <c r="B193" s="86"/>
      <c r="C193" s="87"/>
      <c r="D193" s="87"/>
      <c r="E193" s="87"/>
      <c r="F193" s="87"/>
      <c r="G193" s="87"/>
      <c r="H193" s="87"/>
      <c r="I193" s="87"/>
    </row>
    <row r="194" spans="2:9">
      <c r="B194" s="86"/>
      <c r="C194" s="87"/>
      <c r="D194" s="87"/>
      <c r="E194" s="87"/>
      <c r="F194" s="87"/>
      <c r="G194" s="87"/>
      <c r="H194" s="87"/>
      <c r="I194" s="87"/>
    </row>
    <row r="195" spans="2:9">
      <c r="B195" s="86"/>
      <c r="C195" s="87"/>
      <c r="D195" s="87"/>
      <c r="E195" s="87"/>
      <c r="F195" s="87"/>
      <c r="G195" s="87"/>
      <c r="H195" s="87"/>
      <c r="I195" s="87"/>
    </row>
    <row r="196" spans="2:9">
      <c r="B196" s="86"/>
      <c r="C196" s="87"/>
      <c r="D196" s="87"/>
      <c r="E196" s="87"/>
      <c r="F196" s="87"/>
      <c r="G196" s="87"/>
      <c r="H196" s="87"/>
      <c r="I196" s="87"/>
    </row>
    <row r="197" spans="2:9">
      <c r="B197" s="86"/>
      <c r="C197" s="87"/>
      <c r="D197" s="87"/>
      <c r="E197" s="87"/>
      <c r="F197" s="87"/>
      <c r="G197" s="87"/>
      <c r="H197" s="87"/>
      <c r="I197" s="87"/>
    </row>
    <row r="198" spans="2:9">
      <c r="B198" s="86"/>
      <c r="C198" s="87"/>
      <c r="D198" s="87"/>
      <c r="E198" s="87"/>
      <c r="F198" s="87"/>
      <c r="G198" s="87"/>
      <c r="H198" s="87"/>
      <c r="I198" s="87"/>
    </row>
    <row r="199" spans="2:9">
      <c r="B199" s="86"/>
      <c r="C199" s="87"/>
      <c r="D199" s="87"/>
      <c r="E199" s="87"/>
      <c r="F199" s="87"/>
      <c r="G199" s="87"/>
      <c r="H199" s="87"/>
      <c r="I199" s="87"/>
    </row>
    <row r="200" spans="2:9">
      <c r="B200" s="86"/>
      <c r="C200" s="87"/>
      <c r="D200" s="87"/>
      <c r="E200" s="87"/>
      <c r="F200" s="87"/>
      <c r="G200" s="87"/>
      <c r="H200" s="87"/>
      <c r="I200" s="87"/>
    </row>
    <row r="201" spans="2:9">
      <c r="B201" s="86"/>
      <c r="C201" s="87"/>
      <c r="D201" s="87"/>
      <c r="E201" s="87"/>
      <c r="F201" s="87"/>
      <c r="G201" s="87"/>
      <c r="H201" s="87"/>
      <c r="I201" s="87"/>
    </row>
    <row r="202" spans="2:9">
      <c r="B202" s="86"/>
      <c r="C202" s="87"/>
      <c r="D202" s="87"/>
      <c r="E202" s="87"/>
      <c r="F202" s="87"/>
      <c r="G202" s="87"/>
      <c r="H202" s="87"/>
      <c r="I202" s="87"/>
    </row>
    <row r="203" spans="2:9">
      <c r="B203" s="86"/>
      <c r="C203" s="87"/>
      <c r="D203" s="87"/>
      <c r="E203" s="87"/>
      <c r="F203" s="87"/>
      <c r="G203" s="87"/>
      <c r="H203" s="87"/>
      <c r="I203" s="87"/>
    </row>
    <row r="204" spans="2:9">
      <c r="B204" s="86"/>
      <c r="C204" s="87"/>
      <c r="D204" s="87"/>
      <c r="E204" s="87"/>
      <c r="F204" s="87"/>
      <c r="G204" s="87"/>
      <c r="H204" s="87"/>
      <c r="I204" s="87"/>
    </row>
    <row r="205" spans="2:9">
      <c r="B205" s="86"/>
      <c r="C205" s="87"/>
      <c r="D205" s="87"/>
      <c r="E205" s="87"/>
      <c r="F205" s="87"/>
      <c r="G205" s="87"/>
      <c r="H205" s="87"/>
      <c r="I205" s="87"/>
    </row>
    <row r="206" spans="2:9">
      <c r="B206" s="86"/>
      <c r="C206" s="87"/>
      <c r="D206" s="87"/>
      <c r="E206" s="87"/>
      <c r="F206" s="87"/>
      <c r="G206" s="87"/>
      <c r="H206" s="87"/>
      <c r="I206" s="87"/>
    </row>
    <row r="207" spans="2:9">
      <c r="B207" s="86"/>
      <c r="C207" s="87"/>
      <c r="D207" s="87"/>
      <c r="E207" s="87"/>
      <c r="F207" s="87"/>
      <c r="G207" s="87"/>
      <c r="H207" s="87"/>
      <c r="I207" s="87"/>
    </row>
    <row r="208" spans="2:9">
      <c r="B208" s="86"/>
      <c r="C208" s="87"/>
      <c r="D208" s="87"/>
      <c r="E208" s="87"/>
      <c r="F208" s="87"/>
      <c r="G208" s="87"/>
      <c r="H208" s="87"/>
      <c r="I208" s="87"/>
    </row>
    <row r="209" spans="2:9">
      <c r="B209" s="86"/>
      <c r="C209" s="87"/>
      <c r="D209" s="87"/>
      <c r="E209" s="87"/>
      <c r="F209" s="87"/>
      <c r="G209" s="87"/>
      <c r="H209" s="87"/>
      <c r="I209" s="87"/>
    </row>
    <row r="210" spans="2:9">
      <c r="B210" s="86"/>
      <c r="C210" s="87"/>
      <c r="D210" s="87"/>
      <c r="E210" s="87"/>
      <c r="F210" s="87"/>
      <c r="G210" s="87"/>
      <c r="H210" s="87"/>
      <c r="I210" s="87"/>
    </row>
    <row r="211" spans="2:9">
      <c r="B211" s="86"/>
      <c r="C211" s="87"/>
      <c r="D211" s="87"/>
      <c r="E211" s="87"/>
      <c r="F211" s="87"/>
      <c r="G211" s="87"/>
      <c r="H211" s="87"/>
      <c r="I211" s="87"/>
    </row>
    <row r="212" spans="2:9">
      <c r="B212" s="86"/>
      <c r="C212" s="87"/>
      <c r="D212" s="87"/>
      <c r="E212" s="87"/>
      <c r="F212" s="87"/>
      <c r="G212" s="87"/>
      <c r="H212" s="87"/>
      <c r="I212" s="87"/>
    </row>
    <row r="213" spans="2:9">
      <c r="B213" s="86"/>
      <c r="C213" s="87"/>
      <c r="D213" s="87"/>
      <c r="E213" s="87"/>
      <c r="F213" s="87"/>
      <c r="G213" s="87"/>
      <c r="H213" s="87"/>
      <c r="I213" s="87"/>
    </row>
    <row r="214" spans="2:9">
      <c r="B214" s="86"/>
      <c r="C214" s="87"/>
      <c r="D214" s="87"/>
      <c r="E214" s="87"/>
      <c r="F214" s="87"/>
      <c r="G214" s="87"/>
      <c r="H214" s="87"/>
      <c r="I214" s="87"/>
    </row>
    <row r="215" spans="2:9">
      <c r="B215" s="86"/>
      <c r="C215" s="87"/>
      <c r="D215" s="87"/>
      <c r="E215" s="87"/>
      <c r="F215" s="87"/>
      <c r="G215" s="87"/>
      <c r="H215" s="87"/>
      <c r="I215" s="87"/>
    </row>
    <row r="216" spans="2:9">
      <c r="B216" s="86"/>
      <c r="C216" s="87"/>
      <c r="D216" s="87"/>
      <c r="E216" s="87"/>
      <c r="F216" s="87"/>
      <c r="G216" s="87"/>
      <c r="H216" s="87"/>
      <c r="I216" s="87"/>
    </row>
    <row r="217" spans="2:9">
      <c r="B217" s="86"/>
      <c r="C217" s="87"/>
      <c r="D217" s="87"/>
      <c r="E217" s="87"/>
      <c r="F217" s="87"/>
      <c r="G217" s="87"/>
      <c r="H217" s="87"/>
      <c r="I217" s="87"/>
    </row>
    <row r="218" spans="2:9">
      <c r="B218" s="86"/>
      <c r="C218" s="87"/>
      <c r="D218" s="87"/>
      <c r="E218" s="87"/>
      <c r="F218" s="87"/>
      <c r="G218" s="87"/>
      <c r="H218" s="87"/>
      <c r="I218" s="87"/>
    </row>
    <row r="219" spans="2:9">
      <c r="B219" s="86"/>
      <c r="C219" s="87"/>
      <c r="D219" s="87"/>
      <c r="E219" s="87"/>
      <c r="F219" s="87"/>
      <c r="G219" s="87"/>
      <c r="H219" s="87"/>
      <c r="I219" s="87"/>
    </row>
    <row r="220" spans="2:9">
      <c r="B220" s="86"/>
      <c r="C220" s="87"/>
      <c r="D220" s="87"/>
      <c r="E220" s="87"/>
      <c r="F220" s="87"/>
      <c r="G220" s="87"/>
      <c r="H220" s="87"/>
      <c r="I220" s="87"/>
    </row>
    <row r="221" spans="2:9">
      <c r="B221" s="86"/>
      <c r="C221" s="87"/>
      <c r="D221" s="87"/>
      <c r="E221" s="87"/>
      <c r="F221" s="87"/>
      <c r="G221" s="87"/>
      <c r="H221" s="87"/>
      <c r="I221" s="87"/>
    </row>
    <row r="222" spans="2:9">
      <c r="B222" s="86"/>
      <c r="C222" s="87"/>
      <c r="D222" s="87"/>
      <c r="E222" s="87"/>
      <c r="F222" s="87"/>
      <c r="G222" s="87"/>
      <c r="H222" s="87"/>
      <c r="I222" s="87"/>
    </row>
    <row r="223" spans="2:9">
      <c r="B223" s="86"/>
      <c r="C223" s="87"/>
      <c r="D223" s="87"/>
      <c r="E223" s="87"/>
      <c r="F223" s="87"/>
      <c r="G223" s="87"/>
      <c r="H223" s="87"/>
      <c r="I223" s="87"/>
    </row>
    <row r="224" spans="2:9">
      <c r="B224" s="86"/>
      <c r="C224" s="87"/>
      <c r="D224" s="87"/>
      <c r="E224" s="87"/>
      <c r="F224" s="87"/>
      <c r="G224" s="87"/>
      <c r="H224" s="87"/>
      <c r="I224" s="87"/>
    </row>
    <row r="225" spans="2:9">
      <c r="B225" s="86"/>
      <c r="C225" s="87"/>
      <c r="D225" s="87"/>
      <c r="E225" s="87"/>
      <c r="F225" s="87"/>
      <c r="G225" s="87"/>
      <c r="H225" s="87"/>
      <c r="I225" s="87"/>
    </row>
    <row r="226" spans="2:9">
      <c r="B226" s="86"/>
      <c r="C226" s="87"/>
      <c r="D226" s="87"/>
      <c r="E226" s="87"/>
      <c r="F226" s="87"/>
      <c r="G226" s="87"/>
      <c r="H226" s="87"/>
      <c r="I226" s="87"/>
    </row>
    <row r="227" spans="2:9">
      <c r="B227" s="86"/>
      <c r="C227" s="87"/>
      <c r="D227" s="87"/>
      <c r="E227" s="87"/>
      <c r="F227" s="87"/>
      <c r="G227" s="87"/>
      <c r="H227" s="87"/>
      <c r="I227" s="87"/>
    </row>
    <row r="228" spans="2:9">
      <c r="B228" s="86"/>
      <c r="C228" s="87"/>
      <c r="D228" s="87"/>
      <c r="E228" s="87"/>
      <c r="F228" s="87"/>
      <c r="G228" s="87"/>
      <c r="H228" s="87"/>
      <c r="I228" s="87"/>
    </row>
    <row r="229" spans="2:9">
      <c r="B229" s="86"/>
      <c r="C229" s="87"/>
      <c r="D229" s="87"/>
      <c r="E229" s="87"/>
      <c r="F229" s="87"/>
      <c r="G229" s="87"/>
      <c r="H229" s="87"/>
      <c r="I229" s="87"/>
    </row>
    <row r="230" spans="2:9">
      <c r="B230" s="86"/>
      <c r="C230" s="87"/>
      <c r="D230" s="87"/>
      <c r="E230" s="87"/>
      <c r="F230" s="87"/>
      <c r="G230" s="87"/>
      <c r="H230" s="87"/>
      <c r="I230" s="87"/>
    </row>
    <row r="231" spans="2:9">
      <c r="B231" s="86"/>
      <c r="C231" s="87"/>
      <c r="D231" s="87"/>
      <c r="E231" s="87"/>
      <c r="F231" s="87"/>
      <c r="G231" s="87"/>
      <c r="H231" s="87"/>
      <c r="I231" s="87"/>
    </row>
    <row r="232" spans="2:9">
      <c r="B232" s="86"/>
      <c r="C232" s="87"/>
      <c r="D232" s="87"/>
      <c r="E232" s="87"/>
      <c r="F232" s="87"/>
      <c r="G232" s="87"/>
      <c r="H232" s="87"/>
      <c r="I232" s="87"/>
    </row>
    <row r="233" spans="2:9">
      <c r="B233" s="86"/>
      <c r="C233" s="87"/>
      <c r="D233" s="87"/>
      <c r="E233" s="87"/>
      <c r="F233" s="87"/>
      <c r="G233" s="87"/>
      <c r="H233" s="87"/>
      <c r="I233" s="87"/>
    </row>
    <row r="234" spans="2:9">
      <c r="B234" s="86"/>
      <c r="C234" s="87"/>
      <c r="D234" s="87"/>
      <c r="E234" s="87"/>
      <c r="F234" s="87"/>
      <c r="G234" s="87"/>
      <c r="H234" s="87"/>
      <c r="I234" s="87"/>
    </row>
    <row r="235" spans="2:9">
      <c r="B235" s="86"/>
      <c r="C235" s="87"/>
      <c r="D235" s="87"/>
      <c r="E235" s="87"/>
      <c r="F235" s="87"/>
      <c r="G235" s="87"/>
      <c r="H235" s="87"/>
      <c r="I235" s="87"/>
    </row>
    <row r="236" spans="2:9">
      <c r="B236" s="86"/>
      <c r="C236" s="87"/>
      <c r="D236" s="87"/>
      <c r="E236" s="87"/>
      <c r="F236" s="87"/>
      <c r="G236" s="87"/>
      <c r="H236" s="87"/>
      <c r="I236" s="87"/>
    </row>
    <row r="237" spans="2:9">
      <c r="B237" s="86"/>
      <c r="C237" s="87"/>
      <c r="D237" s="87"/>
      <c r="E237" s="87"/>
      <c r="F237" s="87"/>
      <c r="G237" s="87"/>
      <c r="H237" s="87"/>
      <c r="I237" s="87"/>
    </row>
    <row r="238" spans="2:9">
      <c r="B238" s="86"/>
      <c r="C238" s="87"/>
      <c r="D238" s="87"/>
      <c r="E238" s="87"/>
      <c r="F238" s="87"/>
      <c r="G238" s="87"/>
      <c r="H238" s="87"/>
      <c r="I238" s="87"/>
    </row>
    <row r="239" spans="2:9">
      <c r="B239" s="86"/>
      <c r="C239" s="87"/>
      <c r="D239" s="87"/>
      <c r="E239" s="87"/>
      <c r="F239" s="87"/>
      <c r="G239" s="87"/>
      <c r="H239" s="87"/>
      <c r="I239" s="87"/>
    </row>
    <row r="240" spans="2:9">
      <c r="B240" s="86"/>
      <c r="C240" s="87"/>
      <c r="D240" s="87"/>
      <c r="E240" s="87"/>
      <c r="F240" s="87"/>
      <c r="G240" s="87"/>
      <c r="H240" s="87"/>
      <c r="I240" s="87"/>
    </row>
    <row r="241" spans="2:9">
      <c r="B241" s="86"/>
      <c r="C241" s="87"/>
      <c r="D241" s="87"/>
      <c r="E241" s="87"/>
      <c r="F241" s="87"/>
      <c r="G241" s="87"/>
      <c r="H241" s="87"/>
      <c r="I241" s="87"/>
    </row>
    <row r="242" spans="2:9">
      <c r="B242" s="86"/>
      <c r="C242" s="87"/>
      <c r="D242" s="87"/>
      <c r="E242" s="87"/>
      <c r="F242" s="87"/>
      <c r="G242" s="87"/>
      <c r="H242" s="87"/>
      <c r="I242" s="87"/>
    </row>
    <row r="243" spans="2:9">
      <c r="B243" s="86"/>
      <c r="C243" s="87"/>
      <c r="D243" s="87"/>
      <c r="E243" s="87"/>
      <c r="F243" s="87"/>
      <c r="G243" s="87"/>
      <c r="H243" s="87"/>
      <c r="I243" s="87"/>
    </row>
    <row r="244" spans="2:9">
      <c r="B244" s="86"/>
      <c r="C244" s="87"/>
      <c r="D244" s="87"/>
      <c r="E244" s="87"/>
      <c r="F244" s="87"/>
      <c r="G244" s="87"/>
      <c r="H244" s="87"/>
      <c r="I244" s="87"/>
    </row>
    <row r="245" spans="2:9">
      <c r="B245" s="86"/>
      <c r="C245" s="87"/>
      <c r="D245" s="87"/>
      <c r="E245" s="87"/>
      <c r="F245" s="87"/>
      <c r="G245" s="87"/>
      <c r="H245" s="87"/>
      <c r="I245" s="87"/>
    </row>
    <row r="246" spans="2:9">
      <c r="B246" s="86"/>
      <c r="C246" s="87"/>
      <c r="D246" s="87"/>
      <c r="E246" s="87"/>
      <c r="F246" s="87"/>
      <c r="G246" s="87"/>
      <c r="H246" s="87"/>
      <c r="I246" s="87"/>
    </row>
    <row r="247" spans="2:9">
      <c r="B247" s="86"/>
      <c r="C247" s="87"/>
      <c r="D247" s="87"/>
      <c r="E247" s="87"/>
      <c r="F247" s="87"/>
      <c r="G247" s="87"/>
      <c r="H247" s="87"/>
      <c r="I247" s="87"/>
    </row>
    <row r="248" spans="2:9">
      <c r="B248" s="86"/>
      <c r="C248" s="87"/>
      <c r="D248" s="87"/>
      <c r="E248" s="87"/>
      <c r="F248" s="87"/>
      <c r="G248" s="87"/>
      <c r="H248" s="87"/>
      <c r="I248" s="87"/>
    </row>
    <row r="249" spans="2:9">
      <c r="B249" s="86"/>
      <c r="C249" s="87"/>
      <c r="D249" s="87"/>
      <c r="E249" s="87"/>
      <c r="F249" s="87"/>
      <c r="G249" s="87"/>
      <c r="H249" s="87"/>
      <c r="I249" s="87"/>
    </row>
    <row r="250" spans="2:9">
      <c r="B250" s="86"/>
      <c r="C250" s="87"/>
      <c r="D250" s="87"/>
      <c r="E250" s="87"/>
      <c r="F250" s="87"/>
      <c r="G250" s="87"/>
      <c r="H250" s="87"/>
      <c r="I250" s="87"/>
    </row>
    <row r="251" spans="2:9">
      <c r="B251" s="86"/>
      <c r="C251" s="87"/>
      <c r="D251" s="87"/>
      <c r="E251" s="87"/>
      <c r="F251" s="87"/>
      <c r="G251" s="87"/>
      <c r="H251" s="87"/>
      <c r="I251" s="87"/>
    </row>
    <row r="252" spans="2:9">
      <c r="B252" s="86"/>
      <c r="C252" s="87"/>
      <c r="D252" s="87"/>
      <c r="E252" s="87"/>
      <c r="F252" s="87"/>
      <c r="G252" s="87"/>
      <c r="H252" s="87"/>
      <c r="I252" s="87"/>
    </row>
    <row r="253" spans="2:9">
      <c r="B253" s="86"/>
      <c r="C253" s="87"/>
      <c r="D253" s="87"/>
      <c r="E253" s="87"/>
      <c r="F253" s="87"/>
      <c r="G253" s="87"/>
      <c r="H253" s="87"/>
      <c r="I253" s="87"/>
    </row>
    <row r="254" spans="2:9">
      <c r="B254" s="86"/>
      <c r="C254" s="87"/>
      <c r="D254" s="87"/>
      <c r="E254" s="87"/>
      <c r="F254" s="87"/>
      <c r="G254" s="87"/>
      <c r="H254" s="87"/>
      <c r="I254" s="87"/>
    </row>
    <row r="255" spans="2:9">
      <c r="B255" s="86"/>
      <c r="C255" s="87"/>
      <c r="D255" s="87"/>
      <c r="E255" s="87"/>
      <c r="F255" s="87"/>
      <c r="G255" s="87"/>
      <c r="H255" s="87"/>
      <c r="I255" s="87"/>
    </row>
    <row r="256" spans="2:9">
      <c r="B256" s="86"/>
      <c r="C256" s="87"/>
      <c r="D256" s="87"/>
      <c r="E256" s="87"/>
      <c r="F256" s="87"/>
      <c r="G256" s="87"/>
      <c r="H256" s="87"/>
      <c r="I256" s="87"/>
    </row>
    <row r="257" spans="2:9">
      <c r="B257" s="86"/>
      <c r="C257" s="87"/>
      <c r="D257" s="87"/>
      <c r="E257" s="87"/>
      <c r="F257" s="87"/>
      <c r="G257" s="87"/>
      <c r="H257" s="87"/>
      <c r="I257" s="87"/>
    </row>
    <row r="258" spans="2:9">
      <c r="B258" s="86"/>
      <c r="C258" s="87"/>
      <c r="D258" s="87"/>
      <c r="E258" s="87"/>
      <c r="F258" s="87"/>
      <c r="G258" s="87"/>
      <c r="H258" s="87"/>
      <c r="I258" s="87"/>
    </row>
    <row r="259" spans="2:9">
      <c r="B259" s="86"/>
      <c r="C259" s="87"/>
      <c r="D259" s="87"/>
      <c r="E259" s="87"/>
      <c r="F259" s="87"/>
      <c r="G259" s="87"/>
      <c r="H259" s="87"/>
      <c r="I259" s="87"/>
    </row>
    <row r="260" spans="2:9">
      <c r="B260" s="86"/>
      <c r="C260" s="87"/>
      <c r="D260" s="87"/>
      <c r="E260" s="87"/>
      <c r="F260" s="87"/>
      <c r="G260" s="87"/>
      <c r="H260" s="87"/>
      <c r="I260" s="87"/>
    </row>
    <row r="261" spans="2:9">
      <c r="B261" s="86"/>
      <c r="C261" s="87"/>
      <c r="D261" s="87"/>
      <c r="E261" s="87"/>
      <c r="F261" s="87"/>
      <c r="G261" s="87"/>
      <c r="H261" s="87"/>
      <c r="I261" s="87"/>
    </row>
    <row r="262" spans="2:9">
      <c r="B262" s="86"/>
      <c r="C262" s="87"/>
      <c r="D262" s="87"/>
      <c r="E262" s="87"/>
      <c r="F262" s="87"/>
      <c r="G262" s="87"/>
      <c r="H262" s="87"/>
      <c r="I262" s="87"/>
    </row>
    <row r="263" spans="2:9">
      <c r="B263" s="86"/>
      <c r="C263" s="87"/>
      <c r="D263" s="87"/>
      <c r="E263" s="87"/>
      <c r="F263" s="87"/>
      <c r="G263" s="87"/>
      <c r="H263" s="87"/>
      <c r="I263" s="87"/>
    </row>
    <row r="264" spans="2:9">
      <c r="B264" s="86"/>
      <c r="C264" s="87"/>
      <c r="D264" s="87"/>
      <c r="E264" s="87"/>
      <c r="F264" s="87"/>
      <c r="G264" s="87"/>
      <c r="H264" s="87"/>
      <c r="I264" s="87"/>
    </row>
    <row r="265" spans="2:9">
      <c r="B265" s="86"/>
      <c r="C265" s="87"/>
      <c r="D265" s="87"/>
      <c r="E265" s="87"/>
      <c r="F265" s="87"/>
      <c r="G265" s="87"/>
      <c r="H265" s="87"/>
      <c r="I265" s="87"/>
    </row>
    <row r="266" spans="2:9">
      <c r="B266" s="86"/>
      <c r="C266" s="87"/>
      <c r="D266" s="87"/>
      <c r="E266" s="87"/>
      <c r="F266" s="87"/>
      <c r="G266" s="87"/>
      <c r="H266" s="87"/>
      <c r="I266" s="87"/>
    </row>
    <row r="267" spans="2:9">
      <c r="B267" s="86"/>
      <c r="C267" s="87"/>
      <c r="D267" s="87"/>
      <c r="E267" s="87"/>
      <c r="F267" s="87"/>
      <c r="G267" s="87"/>
      <c r="H267" s="87"/>
      <c r="I267" s="87"/>
    </row>
    <row r="268" spans="2:9">
      <c r="B268" s="86"/>
      <c r="C268" s="87"/>
      <c r="D268" s="87"/>
      <c r="E268" s="87"/>
      <c r="F268" s="87"/>
      <c r="G268" s="87"/>
      <c r="H268" s="87"/>
      <c r="I268" s="87"/>
    </row>
  </sheetData>
  <mergeCells count="10">
    <mergeCell ref="B172:I172"/>
    <mergeCell ref="K2:M2"/>
    <mergeCell ref="K3:M3"/>
    <mergeCell ref="K4:M4"/>
    <mergeCell ref="L9:M10"/>
    <mergeCell ref="A7:M7"/>
    <mergeCell ref="A9:A11"/>
    <mergeCell ref="B9:I11"/>
    <mergeCell ref="J9:J11"/>
    <mergeCell ref="K9:K11"/>
  </mergeCells>
  <pageMargins left="0.78740157480314965" right="0.39370078740157483" top="0.59055118110236227" bottom="0.59055118110236227" header="0.31496062992125984" footer="0.31496062992125984"/>
  <pageSetup paperSize="9" scale="77" fitToHeight="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 tint="-4.9989318521683403E-2"/>
  </sheetPr>
  <dimension ref="A1:F54"/>
  <sheetViews>
    <sheetView showGridLines="0" zoomScale="130" zoomScaleNormal="130" zoomScaleSheetLayoutView="100" workbookViewId="0">
      <selection sqref="A1:XFD1048576"/>
    </sheetView>
  </sheetViews>
  <sheetFormatPr defaultRowHeight="12.75" outlineLevelRow="5"/>
  <cols>
    <col min="1" max="1" width="4.7109375" style="56" customWidth="1"/>
    <col min="2" max="2" width="7.7109375" style="57" customWidth="1"/>
    <col min="3" max="3" width="41.7109375" style="57" customWidth="1"/>
    <col min="4" max="5" width="14" style="57" customWidth="1"/>
    <col min="6" max="6" width="8.85546875" style="57" customWidth="1"/>
    <col min="7" max="16384" width="9.140625" style="57"/>
  </cols>
  <sheetData>
    <row r="1" spans="1:6">
      <c r="A1" s="65"/>
      <c r="B1" s="119"/>
      <c r="C1" s="120"/>
      <c r="D1" s="119"/>
      <c r="E1" s="121" t="s">
        <v>834</v>
      </c>
      <c r="F1" s="122"/>
    </row>
    <row r="2" spans="1:6" ht="15">
      <c r="A2" s="65"/>
      <c r="B2" s="123"/>
      <c r="C2" s="124"/>
      <c r="D2" s="123"/>
      <c r="E2" s="125" t="s">
        <v>819</v>
      </c>
      <c r="F2" s="126"/>
    </row>
    <row r="3" spans="1:6" ht="15">
      <c r="A3" s="65"/>
      <c r="B3" s="127"/>
      <c r="C3" s="128"/>
      <c r="D3" s="127"/>
      <c r="E3" s="121" t="s">
        <v>282</v>
      </c>
      <c r="F3" s="129"/>
    </row>
    <row r="4" spans="1:6">
      <c r="A4" s="130"/>
      <c r="B4" s="131"/>
      <c r="C4" s="132"/>
      <c r="D4" s="131"/>
      <c r="E4" s="125" t="s">
        <v>845</v>
      </c>
      <c r="F4" s="131"/>
    </row>
    <row r="5" spans="1:6">
      <c r="A5" s="65"/>
      <c r="B5" s="131"/>
      <c r="C5" s="132"/>
      <c r="D5" s="131"/>
      <c r="E5" s="133"/>
      <c r="F5" s="131"/>
    </row>
    <row r="6" spans="1:6" ht="15">
      <c r="A6" s="157" t="s">
        <v>835</v>
      </c>
      <c r="B6" s="157"/>
      <c r="C6" s="157"/>
      <c r="D6" s="157"/>
      <c r="E6" s="157"/>
      <c r="F6" s="157"/>
    </row>
    <row r="7" spans="1:6" ht="15">
      <c r="A7" s="158" t="s">
        <v>838</v>
      </c>
      <c r="B7" s="158"/>
      <c r="C7" s="158"/>
      <c r="D7" s="158"/>
      <c r="E7" s="158"/>
      <c r="F7" s="158"/>
    </row>
    <row r="8" spans="1:6" ht="15">
      <c r="A8" s="135"/>
      <c r="B8" s="134"/>
      <c r="C8" s="135"/>
      <c r="D8" s="135"/>
      <c r="E8" s="135"/>
      <c r="F8" s="135"/>
    </row>
    <row r="9" spans="1:6">
      <c r="A9" s="159" t="s">
        <v>836</v>
      </c>
      <c r="B9" s="160" t="s">
        <v>837</v>
      </c>
      <c r="C9" s="153" t="s">
        <v>179</v>
      </c>
      <c r="D9" s="154" t="s">
        <v>285</v>
      </c>
      <c r="E9" s="154" t="s">
        <v>422</v>
      </c>
      <c r="F9" s="154"/>
    </row>
    <row r="10" spans="1:6" ht="45" customHeight="1">
      <c r="A10" s="159"/>
      <c r="B10" s="160"/>
      <c r="C10" s="153"/>
      <c r="D10" s="154"/>
      <c r="E10" s="113" t="s">
        <v>423</v>
      </c>
      <c r="F10" s="113" t="s">
        <v>426</v>
      </c>
    </row>
    <row r="11" spans="1:6" s="60" customFormat="1">
      <c r="A11" s="136">
        <v>1</v>
      </c>
      <c r="B11" s="139" t="s">
        <v>1</v>
      </c>
      <c r="C11" s="140" t="s">
        <v>511</v>
      </c>
      <c r="D11" s="141">
        <v>54284746.68</v>
      </c>
      <c r="E11" s="141">
        <v>53518666.170000002</v>
      </c>
      <c r="F11" s="137">
        <f>E11/D11*100</f>
        <v>98.588773906386777</v>
      </c>
    </row>
    <row r="12" spans="1:6" ht="38.25" outlineLevel="2">
      <c r="A12" s="61">
        <v>3</v>
      </c>
      <c r="B12" s="139" t="s">
        <v>2</v>
      </c>
      <c r="C12" s="140" t="s">
        <v>147</v>
      </c>
      <c r="D12" s="141">
        <v>1711883</v>
      </c>
      <c r="E12" s="141">
        <v>1711855.48</v>
      </c>
      <c r="F12" s="137">
        <f t="shared" ref="F12:F54" si="0">E12/D12*100</f>
        <v>99.998392413500227</v>
      </c>
    </row>
    <row r="13" spans="1:6" ht="51" outlineLevel="4">
      <c r="A13" s="61">
        <v>4</v>
      </c>
      <c r="B13" s="139" t="s">
        <v>5</v>
      </c>
      <c r="C13" s="140" t="s">
        <v>171</v>
      </c>
      <c r="D13" s="141">
        <v>659451</v>
      </c>
      <c r="E13" s="141">
        <v>613887.93999999994</v>
      </c>
      <c r="F13" s="137">
        <f t="shared" si="0"/>
        <v>93.090758828176774</v>
      </c>
    </row>
    <row r="14" spans="1:6" ht="51" outlineLevel="5">
      <c r="A14" s="61">
        <v>5</v>
      </c>
      <c r="B14" s="139" t="s">
        <v>9</v>
      </c>
      <c r="C14" s="140" t="s">
        <v>512</v>
      </c>
      <c r="D14" s="141">
        <v>16724278.68</v>
      </c>
      <c r="E14" s="141">
        <v>16474060.369999999</v>
      </c>
      <c r="F14" s="137">
        <f t="shared" si="0"/>
        <v>98.50386187178745</v>
      </c>
    </row>
    <row r="15" spans="1:6" ht="38.25" outlineLevel="1">
      <c r="A15" s="61">
        <v>6</v>
      </c>
      <c r="B15" s="139" t="s">
        <v>10</v>
      </c>
      <c r="C15" s="140" t="s">
        <v>173</v>
      </c>
      <c r="D15" s="141">
        <v>6329867</v>
      </c>
      <c r="E15" s="141">
        <v>6272732.6399999997</v>
      </c>
      <c r="F15" s="137">
        <f t="shared" si="0"/>
        <v>99.097384510606616</v>
      </c>
    </row>
    <row r="16" spans="1:6" outlineLevel="2">
      <c r="A16" s="61">
        <v>7</v>
      </c>
      <c r="B16" s="139" t="s">
        <v>12</v>
      </c>
      <c r="C16" s="140" t="s">
        <v>148</v>
      </c>
      <c r="D16" s="141">
        <v>235000</v>
      </c>
      <c r="E16" s="141">
        <v>0</v>
      </c>
      <c r="F16" s="137">
        <f t="shared" si="0"/>
        <v>0</v>
      </c>
    </row>
    <row r="17" spans="1:6" outlineLevel="4">
      <c r="A17" s="61">
        <v>8</v>
      </c>
      <c r="B17" s="139" t="s">
        <v>15</v>
      </c>
      <c r="C17" s="140" t="s">
        <v>149</v>
      </c>
      <c r="D17" s="141">
        <v>28624267</v>
      </c>
      <c r="E17" s="141">
        <v>28446129.739999998</v>
      </c>
      <c r="F17" s="137">
        <f t="shared" si="0"/>
        <v>99.377670491964025</v>
      </c>
    </row>
    <row r="18" spans="1:6" outlineLevel="5">
      <c r="A18" s="61">
        <v>9</v>
      </c>
      <c r="B18" s="139" t="s">
        <v>30</v>
      </c>
      <c r="C18" s="140" t="s">
        <v>513</v>
      </c>
      <c r="D18" s="141">
        <v>537600</v>
      </c>
      <c r="E18" s="141">
        <v>537600</v>
      </c>
      <c r="F18" s="137">
        <f t="shared" si="0"/>
        <v>100</v>
      </c>
    </row>
    <row r="19" spans="1:6" outlineLevel="5">
      <c r="A19" s="61">
        <v>10</v>
      </c>
      <c r="B19" s="139" t="s">
        <v>31</v>
      </c>
      <c r="C19" s="140" t="s">
        <v>150</v>
      </c>
      <c r="D19" s="141">
        <v>537600</v>
      </c>
      <c r="E19" s="141">
        <v>537600</v>
      </c>
      <c r="F19" s="137">
        <f t="shared" si="0"/>
        <v>100</v>
      </c>
    </row>
    <row r="20" spans="1:6" ht="25.5" outlineLevel="5">
      <c r="A20" s="61">
        <v>11</v>
      </c>
      <c r="B20" s="139" t="s">
        <v>33</v>
      </c>
      <c r="C20" s="140" t="s">
        <v>514</v>
      </c>
      <c r="D20" s="141">
        <v>7435086.1299999999</v>
      </c>
      <c r="E20" s="141">
        <v>7417665.9900000002</v>
      </c>
      <c r="F20" s="137">
        <f t="shared" si="0"/>
        <v>99.765703588426362</v>
      </c>
    </row>
    <row r="21" spans="1:6" ht="38.25" outlineLevel="1">
      <c r="A21" s="61">
        <v>12</v>
      </c>
      <c r="B21" s="139" t="s">
        <v>34</v>
      </c>
      <c r="C21" s="140" t="s">
        <v>515</v>
      </c>
      <c r="D21" s="141">
        <v>5846714.1299999999</v>
      </c>
      <c r="E21" s="141">
        <v>5843380.3499999996</v>
      </c>
      <c r="F21" s="137">
        <f t="shared" si="0"/>
        <v>99.942980280446847</v>
      </c>
    </row>
    <row r="22" spans="1:6" outlineLevel="2">
      <c r="A22" s="61">
        <v>13</v>
      </c>
      <c r="B22" s="139" t="s">
        <v>37</v>
      </c>
      <c r="C22" s="140" t="s">
        <v>151</v>
      </c>
      <c r="D22" s="141">
        <v>1062343</v>
      </c>
      <c r="E22" s="141">
        <v>1051973</v>
      </c>
      <c r="F22" s="137">
        <f t="shared" si="0"/>
        <v>99.023855760333518</v>
      </c>
    </row>
    <row r="23" spans="1:6" ht="38.25" outlineLevel="4">
      <c r="A23" s="61">
        <v>14</v>
      </c>
      <c r="B23" s="139" t="s">
        <v>38</v>
      </c>
      <c r="C23" s="140" t="s">
        <v>152</v>
      </c>
      <c r="D23" s="141">
        <v>526029</v>
      </c>
      <c r="E23" s="141">
        <v>522312.64</v>
      </c>
      <c r="F23" s="137">
        <f t="shared" si="0"/>
        <v>99.293506631763648</v>
      </c>
    </row>
    <row r="24" spans="1:6" outlineLevel="5">
      <c r="A24" s="61">
        <v>15</v>
      </c>
      <c r="B24" s="139" t="s">
        <v>40</v>
      </c>
      <c r="C24" s="140" t="s">
        <v>519</v>
      </c>
      <c r="D24" s="141">
        <v>114933478.43000001</v>
      </c>
      <c r="E24" s="141">
        <v>114398538.95</v>
      </c>
      <c r="F24" s="137">
        <f t="shared" si="0"/>
        <v>99.534566005216831</v>
      </c>
    </row>
    <row r="25" spans="1:6" outlineLevel="5">
      <c r="A25" s="61">
        <v>16</v>
      </c>
      <c r="B25" s="139" t="s">
        <v>41</v>
      </c>
      <c r="C25" s="140" t="s">
        <v>153</v>
      </c>
      <c r="D25" s="141">
        <v>346800</v>
      </c>
      <c r="E25" s="141">
        <v>339011.23</v>
      </c>
      <c r="F25" s="137">
        <f t="shared" si="0"/>
        <v>97.754103229527104</v>
      </c>
    </row>
    <row r="26" spans="1:6" outlineLevel="5">
      <c r="A26" s="61">
        <v>17</v>
      </c>
      <c r="B26" s="139" t="s">
        <v>469</v>
      </c>
      <c r="C26" s="140" t="s">
        <v>470</v>
      </c>
      <c r="D26" s="141">
        <v>12200460.869999999</v>
      </c>
      <c r="E26" s="141">
        <v>12198655.710000001</v>
      </c>
      <c r="F26" s="137">
        <f t="shared" si="0"/>
        <v>99.985204165488227</v>
      </c>
    </row>
    <row r="27" spans="1:6" outlineLevel="1">
      <c r="A27" s="61">
        <v>18</v>
      </c>
      <c r="B27" s="139" t="s">
        <v>473</v>
      </c>
      <c r="C27" s="140" t="s">
        <v>474</v>
      </c>
      <c r="D27" s="141">
        <v>102000</v>
      </c>
      <c r="E27" s="141">
        <v>102000</v>
      </c>
      <c r="F27" s="137">
        <f t="shared" si="0"/>
        <v>100</v>
      </c>
    </row>
    <row r="28" spans="1:6" outlineLevel="2">
      <c r="A28" s="61">
        <v>19</v>
      </c>
      <c r="B28" s="139" t="s">
        <v>43</v>
      </c>
      <c r="C28" s="140" t="s">
        <v>164</v>
      </c>
      <c r="D28" s="141">
        <v>100916246.51000001</v>
      </c>
      <c r="E28" s="141">
        <v>100456839.31</v>
      </c>
      <c r="F28" s="137">
        <f t="shared" si="0"/>
        <v>99.544763885015797</v>
      </c>
    </row>
    <row r="29" spans="1:6" outlineLevel="4">
      <c r="A29" s="61">
        <v>20</v>
      </c>
      <c r="B29" s="139" t="s">
        <v>47</v>
      </c>
      <c r="C29" s="140" t="s">
        <v>154</v>
      </c>
      <c r="D29" s="141">
        <v>37500</v>
      </c>
      <c r="E29" s="141">
        <v>37500</v>
      </c>
      <c r="F29" s="137">
        <f t="shared" si="0"/>
        <v>100</v>
      </c>
    </row>
    <row r="30" spans="1:6" ht="25.5" outlineLevel="5">
      <c r="A30" s="61">
        <v>21</v>
      </c>
      <c r="B30" s="139" t="s">
        <v>49</v>
      </c>
      <c r="C30" s="140" t="s">
        <v>155</v>
      </c>
      <c r="D30" s="141">
        <v>1330471.05</v>
      </c>
      <c r="E30" s="141">
        <v>1264532.7</v>
      </c>
      <c r="F30" s="137">
        <f t="shared" si="0"/>
        <v>95.043984609811687</v>
      </c>
    </row>
    <row r="31" spans="1:6" outlineLevel="1">
      <c r="A31" s="61">
        <v>22</v>
      </c>
      <c r="B31" s="139" t="s">
        <v>54</v>
      </c>
      <c r="C31" s="140" t="s">
        <v>521</v>
      </c>
      <c r="D31" s="141">
        <v>443890270.25</v>
      </c>
      <c r="E31" s="141">
        <v>392787689.38</v>
      </c>
      <c r="F31" s="137">
        <f t="shared" si="0"/>
        <v>88.487564541295555</v>
      </c>
    </row>
    <row r="32" spans="1:6" outlineLevel="2">
      <c r="A32" s="61">
        <v>23</v>
      </c>
      <c r="B32" s="139" t="s">
        <v>55</v>
      </c>
      <c r="C32" s="140" t="s">
        <v>156</v>
      </c>
      <c r="D32" s="141">
        <v>8218450.4699999997</v>
      </c>
      <c r="E32" s="141">
        <v>8218450.4699999997</v>
      </c>
      <c r="F32" s="137">
        <f t="shared" si="0"/>
        <v>100</v>
      </c>
    </row>
    <row r="33" spans="1:6" outlineLevel="4">
      <c r="A33" s="61">
        <v>24</v>
      </c>
      <c r="B33" s="139" t="s">
        <v>58</v>
      </c>
      <c r="C33" s="140" t="s">
        <v>157</v>
      </c>
      <c r="D33" s="141">
        <v>328111191.82999998</v>
      </c>
      <c r="E33" s="141">
        <v>281015703.61000001</v>
      </c>
      <c r="F33" s="137">
        <f t="shared" si="0"/>
        <v>85.646485279173007</v>
      </c>
    </row>
    <row r="34" spans="1:6" outlineLevel="5">
      <c r="A34" s="61">
        <v>25</v>
      </c>
      <c r="B34" s="139" t="s">
        <v>61</v>
      </c>
      <c r="C34" s="140" t="s">
        <v>158</v>
      </c>
      <c r="D34" s="141">
        <v>97263746.75</v>
      </c>
      <c r="E34" s="141">
        <v>97081922.310000002</v>
      </c>
      <c r="F34" s="137">
        <f t="shared" si="0"/>
        <v>99.813060419657347</v>
      </c>
    </row>
    <row r="35" spans="1:6" ht="25.5" outlineLevel="4">
      <c r="A35" s="61">
        <v>26</v>
      </c>
      <c r="B35" s="139" t="s">
        <v>64</v>
      </c>
      <c r="C35" s="140" t="s">
        <v>159</v>
      </c>
      <c r="D35" s="141">
        <v>10296881.199999999</v>
      </c>
      <c r="E35" s="141">
        <v>6471612.9900000002</v>
      </c>
      <c r="F35" s="137">
        <f t="shared" si="0"/>
        <v>62.850224881685548</v>
      </c>
    </row>
    <row r="36" spans="1:6" outlineLevel="5">
      <c r="A36" s="61">
        <v>27</v>
      </c>
      <c r="B36" s="139" t="s">
        <v>67</v>
      </c>
      <c r="C36" s="140" t="s">
        <v>523</v>
      </c>
      <c r="D36" s="141">
        <v>220303.06</v>
      </c>
      <c r="E36" s="141">
        <v>201927.24</v>
      </c>
      <c r="F36" s="137">
        <f t="shared" si="0"/>
        <v>91.658844865795317</v>
      </c>
    </row>
    <row r="37" spans="1:6" ht="25.5" outlineLevel="5">
      <c r="A37" s="61">
        <v>28</v>
      </c>
      <c r="B37" s="139" t="s">
        <v>68</v>
      </c>
      <c r="C37" s="140" t="s">
        <v>160</v>
      </c>
      <c r="D37" s="141">
        <v>220303.06</v>
      </c>
      <c r="E37" s="141">
        <v>201927.24</v>
      </c>
      <c r="F37" s="137">
        <f t="shared" si="0"/>
        <v>91.658844865795317</v>
      </c>
    </row>
    <row r="38" spans="1:6" outlineLevel="5">
      <c r="A38" s="61">
        <v>29</v>
      </c>
      <c r="B38" s="139" t="s">
        <v>70</v>
      </c>
      <c r="C38" s="140" t="s">
        <v>524</v>
      </c>
      <c r="D38" s="141">
        <v>245210911.96000001</v>
      </c>
      <c r="E38" s="141">
        <v>242260409.71000001</v>
      </c>
      <c r="F38" s="137">
        <f t="shared" si="0"/>
        <v>98.796749204015327</v>
      </c>
    </row>
    <row r="39" spans="1:6" outlineLevel="1">
      <c r="A39" s="61">
        <v>30</v>
      </c>
      <c r="B39" s="139" t="s">
        <v>71</v>
      </c>
      <c r="C39" s="140" t="s">
        <v>166</v>
      </c>
      <c r="D39" s="141">
        <v>97171723.319999993</v>
      </c>
      <c r="E39" s="141">
        <v>97171723.319999993</v>
      </c>
      <c r="F39" s="137">
        <f t="shared" si="0"/>
        <v>100</v>
      </c>
    </row>
    <row r="40" spans="1:6" outlineLevel="2">
      <c r="A40" s="61">
        <v>31</v>
      </c>
      <c r="B40" s="139" t="s">
        <v>76</v>
      </c>
      <c r="C40" s="140" t="s">
        <v>167</v>
      </c>
      <c r="D40" s="141">
        <v>95587340.359999999</v>
      </c>
      <c r="E40" s="141">
        <v>93521230.650000006</v>
      </c>
      <c r="F40" s="137">
        <f t="shared" si="0"/>
        <v>97.838511143611029</v>
      </c>
    </row>
    <row r="41" spans="1:6" outlineLevel="4">
      <c r="A41" s="61">
        <v>32</v>
      </c>
      <c r="B41" s="139" t="s">
        <v>440</v>
      </c>
      <c r="C41" s="140" t="s">
        <v>441</v>
      </c>
      <c r="D41" s="141">
        <v>36913772</v>
      </c>
      <c r="E41" s="141">
        <v>36913772</v>
      </c>
      <c r="F41" s="137">
        <f t="shared" si="0"/>
        <v>100</v>
      </c>
    </row>
    <row r="42" spans="1:6" outlineLevel="5">
      <c r="A42" s="61">
        <v>33</v>
      </c>
      <c r="B42" s="139" t="s">
        <v>85</v>
      </c>
      <c r="C42" s="140" t="s">
        <v>442</v>
      </c>
      <c r="D42" s="141">
        <v>9343809.2799999993</v>
      </c>
      <c r="E42" s="141">
        <v>8572903.9299999997</v>
      </c>
      <c r="F42" s="137">
        <f t="shared" si="0"/>
        <v>91.749560303525385</v>
      </c>
    </row>
    <row r="43" spans="1:6" outlineLevel="1">
      <c r="A43" s="61">
        <v>34</v>
      </c>
      <c r="B43" s="139" t="s">
        <v>88</v>
      </c>
      <c r="C43" s="140" t="s">
        <v>168</v>
      </c>
      <c r="D43" s="141">
        <v>6194267</v>
      </c>
      <c r="E43" s="141">
        <v>6080779.8099999996</v>
      </c>
      <c r="F43" s="137">
        <f t="shared" si="0"/>
        <v>98.167867319894341</v>
      </c>
    </row>
    <row r="44" spans="1:6" outlineLevel="2">
      <c r="A44" s="61">
        <v>35</v>
      </c>
      <c r="B44" s="139" t="s">
        <v>89</v>
      </c>
      <c r="C44" s="140" t="s">
        <v>528</v>
      </c>
      <c r="D44" s="141">
        <v>27425859.68</v>
      </c>
      <c r="E44" s="141">
        <v>26865859.68</v>
      </c>
      <c r="F44" s="137">
        <f t="shared" si="0"/>
        <v>97.958131462298795</v>
      </c>
    </row>
    <row r="45" spans="1:6" outlineLevel="3">
      <c r="A45" s="61">
        <v>36</v>
      </c>
      <c r="B45" s="139" t="s">
        <v>90</v>
      </c>
      <c r="C45" s="140" t="s">
        <v>169</v>
      </c>
      <c r="D45" s="141">
        <v>27425859.68</v>
      </c>
      <c r="E45" s="141">
        <v>26865859.68</v>
      </c>
      <c r="F45" s="137">
        <f t="shared" si="0"/>
        <v>97.958131462298795</v>
      </c>
    </row>
    <row r="46" spans="1:6" outlineLevel="4">
      <c r="A46" s="61">
        <v>37</v>
      </c>
      <c r="B46" s="139" t="s">
        <v>95</v>
      </c>
      <c r="C46" s="140" t="s">
        <v>529</v>
      </c>
      <c r="D46" s="141">
        <v>39746072.789999999</v>
      </c>
      <c r="E46" s="141">
        <v>38340256.649999999</v>
      </c>
      <c r="F46" s="137">
        <f t="shared" si="0"/>
        <v>96.463006175659956</v>
      </c>
    </row>
    <row r="47" spans="1:6" outlineLevel="5">
      <c r="A47" s="61">
        <v>38</v>
      </c>
      <c r="B47" s="139" t="s">
        <v>96</v>
      </c>
      <c r="C47" s="140" t="s">
        <v>161</v>
      </c>
      <c r="D47" s="141">
        <v>34530440.600000001</v>
      </c>
      <c r="E47" s="141">
        <v>33310245.420000002</v>
      </c>
      <c r="F47" s="137">
        <f t="shared" si="0"/>
        <v>96.466320270468827</v>
      </c>
    </row>
    <row r="48" spans="1:6" outlineLevel="4">
      <c r="A48" s="61">
        <v>39</v>
      </c>
      <c r="B48" s="139" t="s">
        <v>786</v>
      </c>
      <c r="C48" s="140" t="s">
        <v>792</v>
      </c>
      <c r="D48" s="141">
        <v>3271519.64</v>
      </c>
      <c r="E48" s="141">
        <v>3124298.47</v>
      </c>
      <c r="F48" s="137">
        <f t="shared" si="0"/>
        <v>95.4999148346852</v>
      </c>
    </row>
    <row r="49" spans="1:6" ht="25.5" outlineLevel="5">
      <c r="A49" s="61">
        <v>40</v>
      </c>
      <c r="B49" s="139" t="s">
        <v>102</v>
      </c>
      <c r="C49" s="140" t="s">
        <v>162</v>
      </c>
      <c r="D49" s="141">
        <v>1944112.55</v>
      </c>
      <c r="E49" s="141">
        <v>1905712.76</v>
      </c>
      <c r="F49" s="137">
        <f t="shared" si="0"/>
        <v>98.024816515895637</v>
      </c>
    </row>
    <row r="50" spans="1:6" outlineLevel="5">
      <c r="A50" s="61">
        <v>41</v>
      </c>
      <c r="B50" s="139" t="s">
        <v>104</v>
      </c>
      <c r="C50" s="140" t="s">
        <v>531</v>
      </c>
      <c r="D50" s="141">
        <v>10841791.710000001</v>
      </c>
      <c r="E50" s="141">
        <v>10841791.710000001</v>
      </c>
      <c r="F50" s="137">
        <f t="shared" si="0"/>
        <v>100</v>
      </c>
    </row>
    <row r="51" spans="1:6" outlineLevel="4">
      <c r="A51" s="61">
        <v>42</v>
      </c>
      <c r="B51" s="139" t="s">
        <v>674</v>
      </c>
      <c r="C51" s="140" t="s">
        <v>675</v>
      </c>
      <c r="D51" s="141">
        <v>10841791.710000001</v>
      </c>
      <c r="E51" s="141">
        <v>10841791.710000001</v>
      </c>
      <c r="F51" s="137">
        <f t="shared" si="0"/>
        <v>100</v>
      </c>
    </row>
    <row r="52" spans="1:6" outlineLevel="5">
      <c r="A52" s="61">
        <v>43</v>
      </c>
      <c r="B52" s="139" t="s">
        <v>443</v>
      </c>
      <c r="C52" s="140" t="s">
        <v>532</v>
      </c>
      <c r="D52" s="141">
        <v>526000</v>
      </c>
      <c r="E52" s="141">
        <v>526000</v>
      </c>
      <c r="F52" s="137">
        <f t="shared" si="0"/>
        <v>100</v>
      </c>
    </row>
    <row r="53" spans="1:6" ht="25.5" outlineLevel="4">
      <c r="A53" s="61">
        <v>44</v>
      </c>
      <c r="B53" s="139" t="s">
        <v>444</v>
      </c>
      <c r="C53" s="140" t="s">
        <v>445</v>
      </c>
      <c r="D53" s="141">
        <v>526000</v>
      </c>
      <c r="E53" s="141">
        <v>526000</v>
      </c>
      <c r="F53" s="137">
        <f t="shared" si="0"/>
        <v>100</v>
      </c>
    </row>
    <row r="54" spans="1:6" s="60" customFormat="1" outlineLevel="5">
      <c r="A54" s="59">
        <v>45</v>
      </c>
      <c r="B54" s="155" t="s">
        <v>286</v>
      </c>
      <c r="C54" s="156"/>
      <c r="D54" s="138">
        <v>945052120.69000006</v>
      </c>
      <c r="E54" s="138">
        <v>887696405.48000002</v>
      </c>
      <c r="F54" s="137">
        <f t="shared" si="0"/>
        <v>93.930946880673247</v>
      </c>
    </row>
  </sheetData>
  <autoFilter ref="F1:F54"/>
  <mergeCells count="8">
    <mergeCell ref="C9:C10"/>
    <mergeCell ref="D9:D10"/>
    <mergeCell ref="E9:F9"/>
    <mergeCell ref="B54:C54"/>
    <mergeCell ref="A6:F6"/>
    <mergeCell ref="A7:F7"/>
    <mergeCell ref="A9:A10"/>
    <mergeCell ref="B9:B10"/>
  </mergeCells>
  <pageMargins left="0.78740157480314965" right="0.39370078740157483" top="0.59055118110236227" bottom="0.39370078740157483" header="0.39370078740157483" footer="0.31496062992125984"/>
  <pageSetup paperSize="9" firstPageNumber="7" fitToHeight="0" orientation="portrait" useFirstPageNumber="1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I489"/>
  <sheetViews>
    <sheetView view="pageBreakPreview" zoomScale="115" zoomScaleSheetLayoutView="115" workbookViewId="0">
      <selection sqref="A1:XFD1048576"/>
    </sheetView>
  </sheetViews>
  <sheetFormatPr defaultRowHeight="12.75"/>
  <cols>
    <col min="1" max="1" width="5.28515625" style="56" customWidth="1"/>
    <col min="2" max="2" width="5.28515625" style="62" customWidth="1"/>
    <col min="3" max="3" width="4.5703125" style="62" customWidth="1"/>
    <col min="4" max="4" width="9.7109375" style="62" customWidth="1"/>
    <col min="5" max="5" width="4.28515625" style="62" customWidth="1"/>
    <col min="6" max="6" width="65.28515625" style="57" customWidth="1"/>
    <col min="7" max="7" width="14.5703125" style="57" customWidth="1"/>
    <col min="8" max="8" width="14.28515625" style="57" customWidth="1"/>
    <col min="9" max="16384" width="9.140625" style="57"/>
  </cols>
  <sheetData>
    <row r="1" spans="1:9">
      <c r="F1" s="58"/>
      <c r="G1" s="161" t="s">
        <v>428</v>
      </c>
      <c r="H1" s="161"/>
      <c r="I1" s="161"/>
    </row>
    <row r="2" spans="1:9">
      <c r="F2" s="58"/>
      <c r="G2" s="161" t="s">
        <v>281</v>
      </c>
      <c r="H2" s="161"/>
      <c r="I2" s="161"/>
    </row>
    <row r="3" spans="1:9">
      <c r="F3" s="58"/>
      <c r="G3" s="161" t="s">
        <v>282</v>
      </c>
      <c r="H3" s="161"/>
      <c r="I3" s="161"/>
    </row>
    <row r="4" spans="1:9">
      <c r="G4" s="161" t="s">
        <v>845</v>
      </c>
      <c r="H4" s="161"/>
      <c r="I4" s="161"/>
    </row>
    <row r="5" spans="1:9" ht="15">
      <c r="A5" s="164" t="s">
        <v>839</v>
      </c>
      <c r="B5" s="164"/>
      <c r="C5" s="164"/>
      <c r="D5" s="164"/>
      <c r="E5" s="164"/>
      <c r="F5" s="164"/>
      <c r="G5" s="164"/>
      <c r="H5" s="164"/>
      <c r="I5" s="164"/>
    </row>
    <row r="6" spans="1:9">
      <c r="F6" s="163"/>
      <c r="G6" s="163"/>
    </row>
    <row r="7" spans="1:9" s="63" customFormat="1" ht="12">
      <c r="A7" s="165" t="s">
        <v>144</v>
      </c>
      <c r="B7" s="166" t="s">
        <v>175</v>
      </c>
      <c r="C7" s="166" t="s">
        <v>176</v>
      </c>
      <c r="D7" s="166" t="s">
        <v>177</v>
      </c>
      <c r="E7" s="166" t="s">
        <v>178</v>
      </c>
      <c r="F7" s="162" t="s">
        <v>143</v>
      </c>
      <c r="G7" s="154" t="s">
        <v>285</v>
      </c>
      <c r="H7" s="154" t="s">
        <v>422</v>
      </c>
      <c r="I7" s="154"/>
    </row>
    <row r="8" spans="1:9" s="63" customFormat="1" ht="9">
      <c r="A8" s="165"/>
      <c r="B8" s="166"/>
      <c r="C8" s="166"/>
      <c r="D8" s="166"/>
      <c r="E8" s="166"/>
      <c r="F8" s="162"/>
      <c r="G8" s="154"/>
      <c r="H8" s="154" t="s">
        <v>423</v>
      </c>
      <c r="I8" s="154" t="s">
        <v>424</v>
      </c>
    </row>
    <row r="9" spans="1:9" s="63" customFormat="1" ht="60" customHeight="1">
      <c r="A9" s="165"/>
      <c r="B9" s="166"/>
      <c r="C9" s="166"/>
      <c r="D9" s="166"/>
      <c r="E9" s="166"/>
      <c r="F9" s="162"/>
      <c r="G9" s="154"/>
      <c r="H9" s="154"/>
      <c r="I9" s="154"/>
    </row>
    <row r="10" spans="1:9" s="60" customFormat="1">
      <c r="A10" s="64">
        <v>1</v>
      </c>
      <c r="B10" s="179" t="s">
        <v>145</v>
      </c>
      <c r="C10" s="179" t="s">
        <v>146</v>
      </c>
      <c r="D10" s="179" t="s">
        <v>107</v>
      </c>
      <c r="E10" s="179" t="s">
        <v>0</v>
      </c>
      <c r="F10" s="180" t="s">
        <v>446</v>
      </c>
      <c r="G10" s="181">
        <v>938062802.69000006</v>
      </c>
      <c r="H10" s="181">
        <v>880809784.89999998</v>
      </c>
      <c r="I10" s="108">
        <f>H10/G10*100</f>
        <v>93.896675401069032</v>
      </c>
    </row>
    <row r="11" spans="1:9">
      <c r="A11" s="61">
        <v>2</v>
      </c>
      <c r="B11" s="182" t="s">
        <v>145</v>
      </c>
      <c r="C11" s="182" t="s">
        <v>1</v>
      </c>
      <c r="D11" s="182" t="s">
        <v>107</v>
      </c>
      <c r="E11" s="182" t="s">
        <v>0</v>
      </c>
      <c r="F11" s="183" t="s">
        <v>533</v>
      </c>
      <c r="G11" s="141">
        <v>47295428.68</v>
      </c>
      <c r="H11" s="141">
        <v>46632045.590000004</v>
      </c>
      <c r="I11" s="106">
        <f t="shared" ref="I11:I74" si="0">H11/G11*100</f>
        <v>98.597363194467619</v>
      </c>
    </row>
    <row r="12" spans="1:9" ht="25.5">
      <c r="A12" s="61">
        <v>3</v>
      </c>
      <c r="B12" s="182" t="s">
        <v>145</v>
      </c>
      <c r="C12" s="182" t="s">
        <v>2</v>
      </c>
      <c r="D12" s="182" t="s">
        <v>107</v>
      </c>
      <c r="E12" s="182" t="s">
        <v>0</v>
      </c>
      <c r="F12" s="183" t="s">
        <v>287</v>
      </c>
      <c r="G12" s="141">
        <v>1711883</v>
      </c>
      <c r="H12" s="141">
        <v>1711855.48</v>
      </c>
      <c r="I12" s="106">
        <f t="shared" si="0"/>
        <v>99.998392413500227</v>
      </c>
    </row>
    <row r="13" spans="1:9">
      <c r="A13" s="61">
        <v>4</v>
      </c>
      <c r="B13" s="182" t="s">
        <v>145</v>
      </c>
      <c r="C13" s="182" t="s">
        <v>2</v>
      </c>
      <c r="D13" s="182" t="s">
        <v>106</v>
      </c>
      <c r="E13" s="182" t="s">
        <v>0</v>
      </c>
      <c r="F13" s="183" t="s">
        <v>288</v>
      </c>
      <c r="G13" s="141">
        <v>1711883</v>
      </c>
      <c r="H13" s="141">
        <v>1711855.48</v>
      </c>
      <c r="I13" s="106">
        <f t="shared" si="0"/>
        <v>99.998392413500227</v>
      </c>
    </row>
    <row r="14" spans="1:9">
      <c r="A14" s="61">
        <v>5</v>
      </c>
      <c r="B14" s="182" t="s">
        <v>145</v>
      </c>
      <c r="C14" s="182" t="s">
        <v>2</v>
      </c>
      <c r="D14" s="182" t="s">
        <v>3</v>
      </c>
      <c r="E14" s="182" t="s">
        <v>0</v>
      </c>
      <c r="F14" s="183" t="s">
        <v>289</v>
      </c>
      <c r="G14" s="141">
        <v>1711883</v>
      </c>
      <c r="H14" s="141">
        <v>1711855.48</v>
      </c>
      <c r="I14" s="106">
        <f t="shared" si="0"/>
        <v>99.998392413500227</v>
      </c>
    </row>
    <row r="15" spans="1:9" ht="25.5">
      <c r="A15" s="61">
        <v>6</v>
      </c>
      <c r="B15" s="182" t="s">
        <v>145</v>
      </c>
      <c r="C15" s="182" t="s">
        <v>2</v>
      </c>
      <c r="D15" s="182" t="s">
        <v>3</v>
      </c>
      <c r="E15" s="182" t="s">
        <v>4</v>
      </c>
      <c r="F15" s="183" t="s">
        <v>290</v>
      </c>
      <c r="G15" s="141">
        <v>1711883</v>
      </c>
      <c r="H15" s="141">
        <v>1711855.48</v>
      </c>
      <c r="I15" s="106">
        <f t="shared" si="0"/>
        <v>99.998392413500227</v>
      </c>
    </row>
    <row r="16" spans="1:9" ht="38.25">
      <c r="A16" s="61">
        <v>7</v>
      </c>
      <c r="B16" s="182" t="s">
        <v>145</v>
      </c>
      <c r="C16" s="182" t="s">
        <v>9</v>
      </c>
      <c r="D16" s="182" t="s">
        <v>107</v>
      </c>
      <c r="E16" s="182" t="s">
        <v>0</v>
      </c>
      <c r="F16" s="183" t="s">
        <v>534</v>
      </c>
      <c r="G16" s="141">
        <v>16724278.68</v>
      </c>
      <c r="H16" s="141">
        <v>16474060.369999999</v>
      </c>
      <c r="I16" s="106">
        <f t="shared" si="0"/>
        <v>98.50386187178745</v>
      </c>
    </row>
    <row r="17" spans="1:9">
      <c r="A17" s="61">
        <v>8</v>
      </c>
      <c r="B17" s="182" t="s">
        <v>145</v>
      </c>
      <c r="C17" s="182" t="s">
        <v>9</v>
      </c>
      <c r="D17" s="182" t="s">
        <v>106</v>
      </c>
      <c r="E17" s="182" t="s">
        <v>0</v>
      </c>
      <c r="F17" s="183" t="s">
        <v>288</v>
      </c>
      <c r="G17" s="141">
        <v>16724278.68</v>
      </c>
      <c r="H17" s="141">
        <v>16474060.369999999</v>
      </c>
      <c r="I17" s="106">
        <f t="shared" si="0"/>
        <v>98.50386187178745</v>
      </c>
    </row>
    <row r="18" spans="1:9" ht="25.5">
      <c r="A18" s="61">
        <v>9</v>
      </c>
      <c r="B18" s="182" t="s">
        <v>145</v>
      </c>
      <c r="C18" s="182" t="s">
        <v>9</v>
      </c>
      <c r="D18" s="182" t="s">
        <v>6</v>
      </c>
      <c r="E18" s="182" t="s">
        <v>0</v>
      </c>
      <c r="F18" s="183" t="s">
        <v>291</v>
      </c>
      <c r="G18" s="141">
        <v>16724278.68</v>
      </c>
      <c r="H18" s="141">
        <v>16474060.369999999</v>
      </c>
      <c r="I18" s="106">
        <f t="shared" si="0"/>
        <v>98.50386187178745</v>
      </c>
    </row>
    <row r="19" spans="1:9" ht="25.5">
      <c r="A19" s="61">
        <v>10</v>
      </c>
      <c r="B19" s="182" t="s">
        <v>145</v>
      </c>
      <c r="C19" s="182" t="s">
        <v>9</v>
      </c>
      <c r="D19" s="182" t="s">
        <v>6</v>
      </c>
      <c r="E19" s="182" t="s">
        <v>4</v>
      </c>
      <c r="F19" s="183" t="s">
        <v>290</v>
      </c>
      <c r="G19" s="141">
        <v>15559855</v>
      </c>
      <c r="H19" s="141">
        <v>15425278.359999999</v>
      </c>
      <c r="I19" s="106">
        <f t="shared" si="0"/>
        <v>99.135103508355314</v>
      </c>
    </row>
    <row r="20" spans="1:9" ht="25.5">
      <c r="A20" s="61">
        <v>11</v>
      </c>
      <c r="B20" s="182" t="s">
        <v>145</v>
      </c>
      <c r="C20" s="182" t="s">
        <v>9</v>
      </c>
      <c r="D20" s="182" t="s">
        <v>6</v>
      </c>
      <c r="E20" s="182" t="s">
        <v>7</v>
      </c>
      <c r="F20" s="183" t="s">
        <v>292</v>
      </c>
      <c r="G20" s="141">
        <v>954423.68</v>
      </c>
      <c r="H20" s="141">
        <v>838782.01</v>
      </c>
      <c r="I20" s="106">
        <f t="shared" si="0"/>
        <v>87.883612653030568</v>
      </c>
    </row>
    <row r="21" spans="1:9">
      <c r="A21" s="61">
        <v>12</v>
      </c>
      <c r="B21" s="182" t="s">
        <v>145</v>
      </c>
      <c r="C21" s="182" t="s">
        <v>9</v>
      </c>
      <c r="D21" s="182" t="s">
        <v>6</v>
      </c>
      <c r="E21" s="182" t="s">
        <v>637</v>
      </c>
      <c r="F21" s="183" t="s">
        <v>678</v>
      </c>
      <c r="G21" s="141">
        <v>38000</v>
      </c>
      <c r="H21" s="141">
        <v>38000</v>
      </c>
      <c r="I21" s="106">
        <f t="shared" si="0"/>
        <v>100</v>
      </c>
    </row>
    <row r="22" spans="1:9">
      <c r="A22" s="61">
        <v>13</v>
      </c>
      <c r="B22" s="182" t="s">
        <v>145</v>
      </c>
      <c r="C22" s="182" t="s">
        <v>9</v>
      </c>
      <c r="D22" s="182" t="s">
        <v>6</v>
      </c>
      <c r="E22" s="182" t="s">
        <v>8</v>
      </c>
      <c r="F22" s="183" t="s">
        <v>293</v>
      </c>
      <c r="G22" s="141">
        <v>172000</v>
      </c>
      <c r="H22" s="141">
        <v>172000</v>
      </c>
      <c r="I22" s="106">
        <f t="shared" si="0"/>
        <v>100</v>
      </c>
    </row>
    <row r="23" spans="1:9">
      <c r="A23" s="61">
        <v>14</v>
      </c>
      <c r="B23" s="182" t="s">
        <v>145</v>
      </c>
      <c r="C23" s="182" t="s">
        <v>12</v>
      </c>
      <c r="D23" s="182" t="s">
        <v>107</v>
      </c>
      <c r="E23" s="182" t="s">
        <v>0</v>
      </c>
      <c r="F23" s="183" t="s">
        <v>294</v>
      </c>
      <c r="G23" s="141">
        <v>235000</v>
      </c>
      <c r="H23" s="141">
        <v>0</v>
      </c>
      <c r="I23" s="106">
        <f t="shared" si="0"/>
        <v>0</v>
      </c>
    </row>
    <row r="24" spans="1:9">
      <c r="A24" s="61">
        <v>15</v>
      </c>
      <c r="B24" s="182" t="s">
        <v>145</v>
      </c>
      <c r="C24" s="182" t="s">
        <v>12</v>
      </c>
      <c r="D24" s="182" t="s">
        <v>106</v>
      </c>
      <c r="E24" s="182" t="s">
        <v>0</v>
      </c>
      <c r="F24" s="183" t="s">
        <v>288</v>
      </c>
      <c r="G24" s="141">
        <v>235000</v>
      </c>
      <c r="H24" s="141">
        <v>0</v>
      </c>
      <c r="I24" s="106">
        <f t="shared" si="0"/>
        <v>0</v>
      </c>
    </row>
    <row r="25" spans="1:9">
      <c r="A25" s="61">
        <v>16</v>
      </c>
      <c r="B25" s="182" t="s">
        <v>145</v>
      </c>
      <c r="C25" s="182" t="s">
        <v>12</v>
      </c>
      <c r="D25" s="182" t="s">
        <v>13</v>
      </c>
      <c r="E25" s="182" t="s">
        <v>0</v>
      </c>
      <c r="F25" s="183" t="s">
        <v>295</v>
      </c>
      <c r="G25" s="141">
        <v>235000</v>
      </c>
      <c r="H25" s="141">
        <v>0</v>
      </c>
      <c r="I25" s="106">
        <f t="shared" si="0"/>
        <v>0</v>
      </c>
    </row>
    <row r="26" spans="1:9">
      <c r="A26" s="61">
        <v>17</v>
      </c>
      <c r="B26" s="182" t="s">
        <v>145</v>
      </c>
      <c r="C26" s="182" t="s">
        <v>12</v>
      </c>
      <c r="D26" s="182" t="s">
        <v>13</v>
      </c>
      <c r="E26" s="182" t="s">
        <v>14</v>
      </c>
      <c r="F26" s="183" t="s">
        <v>296</v>
      </c>
      <c r="G26" s="141">
        <v>235000</v>
      </c>
      <c r="H26" s="141">
        <v>0</v>
      </c>
      <c r="I26" s="106">
        <f t="shared" si="0"/>
        <v>0</v>
      </c>
    </row>
    <row r="27" spans="1:9">
      <c r="A27" s="61">
        <v>18</v>
      </c>
      <c r="B27" s="182" t="s">
        <v>145</v>
      </c>
      <c r="C27" s="182" t="s">
        <v>15</v>
      </c>
      <c r="D27" s="182" t="s">
        <v>107</v>
      </c>
      <c r="E27" s="182" t="s">
        <v>0</v>
      </c>
      <c r="F27" s="183" t="s">
        <v>297</v>
      </c>
      <c r="G27" s="141">
        <v>28624267</v>
      </c>
      <c r="H27" s="141">
        <v>28446129.739999998</v>
      </c>
      <c r="I27" s="106">
        <f t="shared" si="0"/>
        <v>99.377670491964025</v>
      </c>
    </row>
    <row r="28" spans="1:9" ht="38.25">
      <c r="A28" s="61">
        <v>19</v>
      </c>
      <c r="B28" s="182" t="s">
        <v>145</v>
      </c>
      <c r="C28" s="182" t="s">
        <v>15</v>
      </c>
      <c r="D28" s="182" t="s">
        <v>108</v>
      </c>
      <c r="E28" s="182" t="s">
        <v>0</v>
      </c>
      <c r="F28" s="183" t="s">
        <v>767</v>
      </c>
      <c r="G28" s="141">
        <v>534510</v>
      </c>
      <c r="H28" s="141">
        <v>529907.59</v>
      </c>
      <c r="I28" s="106">
        <f t="shared" si="0"/>
        <v>99.138947821369101</v>
      </c>
    </row>
    <row r="29" spans="1:9" ht="25.5">
      <c r="A29" s="61">
        <v>20</v>
      </c>
      <c r="B29" s="182" t="s">
        <v>145</v>
      </c>
      <c r="C29" s="182" t="s">
        <v>15</v>
      </c>
      <c r="D29" s="182" t="s">
        <v>109</v>
      </c>
      <c r="E29" s="182" t="s">
        <v>0</v>
      </c>
      <c r="F29" s="183" t="s">
        <v>535</v>
      </c>
      <c r="G29" s="141">
        <v>442710</v>
      </c>
      <c r="H29" s="141">
        <v>438107.59</v>
      </c>
      <c r="I29" s="106">
        <f t="shared" si="0"/>
        <v>98.96040071378556</v>
      </c>
    </row>
    <row r="30" spans="1:9" ht="51">
      <c r="A30" s="61">
        <v>21</v>
      </c>
      <c r="B30" s="182" t="s">
        <v>145</v>
      </c>
      <c r="C30" s="182" t="s">
        <v>15</v>
      </c>
      <c r="D30" s="182" t="s">
        <v>16</v>
      </c>
      <c r="E30" s="182" t="s">
        <v>0</v>
      </c>
      <c r="F30" s="183" t="s">
        <v>298</v>
      </c>
      <c r="G30" s="141">
        <v>200</v>
      </c>
      <c r="H30" s="141">
        <v>200</v>
      </c>
      <c r="I30" s="106">
        <f t="shared" si="0"/>
        <v>100</v>
      </c>
    </row>
    <row r="31" spans="1:9" ht="25.5">
      <c r="A31" s="61">
        <v>22</v>
      </c>
      <c r="B31" s="182" t="s">
        <v>145</v>
      </c>
      <c r="C31" s="182" t="s">
        <v>15</v>
      </c>
      <c r="D31" s="182" t="s">
        <v>16</v>
      </c>
      <c r="E31" s="182" t="s">
        <v>7</v>
      </c>
      <c r="F31" s="183" t="s">
        <v>292</v>
      </c>
      <c r="G31" s="141">
        <v>200</v>
      </c>
      <c r="H31" s="141">
        <v>200</v>
      </c>
      <c r="I31" s="106">
        <f t="shared" si="0"/>
        <v>100</v>
      </c>
    </row>
    <row r="32" spans="1:9" ht="25.5">
      <c r="A32" s="61">
        <v>23</v>
      </c>
      <c r="B32" s="182" t="s">
        <v>145</v>
      </c>
      <c r="C32" s="182" t="s">
        <v>15</v>
      </c>
      <c r="D32" s="182" t="s">
        <v>17</v>
      </c>
      <c r="E32" s="182" t="s">
        <v>0</v>
      </c>
      <c r="F32" s="183" t="s">
        <v>299</v>
      </c>
      <c r="G32" s="141">
        <v>115200</v>
      </c>
      <c r="H32" s="141">
        <v>115200</v>
      </c>
      <c r="I32" s="106">
        <f t="shared" si="0"/>
        <v>100</v>
      </c>
    </row>
    <row r="33" spans="1:9" ht="25.5">
      <c r="A33" s="61">
        <v>24</v>
      </c>
      <c r="B33" s="182" t="s">
        <v>145</v>
      </c>
      <c r="C33" s="182" t="s">
        <v>15</v>
      </c>
      <c r="D33" s="182" t="s">
        <v>17</v>
      </c>
      <c r="E33" s="182" t="s">
        <v>4</v>
      </c>
      <c r="F33" s="183" t="s">
        <v>290</v>
      </c>
      <c r="G33" s="141">
        <v>115200</v>
      </c>
      <c r="H33" s="141">
        <v>115200</v>
      </c>
      <c r="I33" s="106">
        <f t="shared" si="0"/>
        <v>100</v>
      </c>
    </row>
    <row r="34" spans="1:9" ht="76.5">
      <c r="A34" s="61">
        <v>25</v>
      </c>
      <c r="B34" s="182" t="s">
        <v>145</v>
      </c>
      <c r="C34" s="182" t="s">
        <v>15</v>
      </c>
      <c r="D34" s="182" t="s">
        <v>18</v>
      </c>
      <c r="E34" s="182" t="s">
        <v>0</v>
      </c>
      <c r="F34" s="183" t="s">
        <v>300</v>
      </c>
      <c r="G34" s="141">
        <v>200</v>
      </c>
      <c r="H34" s="141">
        <v>142.19999999999999</v>
      </c>
      <c r="I34" s="106">
        <f t="shared" si="0"/>
        <v>71.099999999999994</v>
      </c>
    </row>
    <row r="35" spans="1:9" ht="25.5">
      <c r="A35" s="61">
        <v>26</v>
      </c>
      <c r="B35" s="182" t="s">
        <v>145</v>
      </c>
      <c r="C35" s="182" t="s">
        <v>15</v>
      </c>
      <c r="D35" s="182" t="s">
        <v>18</v>
      </c>
      <c r="E35" s="182" t="s">
        <v>7</v>
      </c>
      <c r="F35" s="183" t="s">
        <v>292</v>
      </c>
      <c r="G35" s="141">
        <v>200</v>
      </c>
      <c r="H35" s="141">
        <v>142.19999999999999</v>
      </c>
      <c r="I35" s="106">
        <f t="shared" si="0"/>
        <v>71.099999999999994</v>
      </c>
    </row>
    <row r="36" spans="1:9" ht="38.25">
      <c r="A36" s="61">
        <v>27</v>
      </c>
      <c r="B36" s="182" t="s">
        <v>145</v>
      </c>
      <c r="C36" s="182" t="s">
        <v>15</v>
      </c>
      <c r="D36" s="182" t="s">
        <v>19</v>
      </c>
      <c r="E36" s="182" t="s">
        <v>0</v>
      </c>
      <c r="F36" s="183" t="s">
        <v>301</v>
      </c>
      <c r="G36" s="141">
        <v>41400</v>
      </c>
      <c r="H36" s="141">
        <v>41400</v>
      </c>
      <c r="I36" s="106">
        <f t="shared" si="0"/>
        <v>100</v>
      </c>
    </row>
    <row r="37" spans="1:9" ht="25.5">
      <c r="A37" s="61">
        <v>28</v>
      </c>
      <c r="B37" s="182" t="s">
        <v>145</v>
      </c>
      <c r="C37" s="182" t="s">
        <v>15</v>
      </c>
      <c r="D37" s="182" t="s">
        <v>19</v>
      </c>
      <c r="E37" s="182" t="s">
        <v>7</v>
      </c>
      <c r="F37" s="183" t="s">
        <v>292</v>
      </c>
      <c r="G37" s="141">
        <v>41400</v>
      </c>
      <c r="H37" s="141">
        <v>41400</v>
      </c>
      <c r="I37" s="106">
        <f t="shared" si="0"/>
        <v>100</v>
      </c>
    </row>
    <row r="38" spans="1:9" ht="25.5">
      <c r="A38" s="61">
        <v>29</v>
      </c>
      <c r="B38" s="182" t="s">
        <v>145</v>
      </c>
      <c r="C38" s="182" t="s">
        <v>15</v>
      </c>
      <c r="D38" s="182" t="s">
        <v>20</v>
      </c>
      <c r="E38" s="182" t="s">
        <v>0</v>
      </c>
      <c r="F38" s="183" t="s">
        <v>302</v>
      </c>
      <c r="G38" s="141">
        <v>285710</v>
      </c>
      <c r="H38" s="141">
        <v>281165.39</v>
      </c>
      <c r="I38" s="106">
        <f t="shared" si="0"/>
        <v>98.40936264043961</v>
      </c>
    </row>
    <row r="39" spans="1:9" ht="25.5">
      <c r="A39" s="61">
        <v>30</v>
      </c>
      <c r="B39" s="182" t="s">
        <v>145</v>
      </c>
      <c r="C39" s="182" t="s">
        <v>15</v>
      </c>
      <c r="D39" s="182" t="s">
        <v>20</v>
      </c>
      <c r="E39" s="182" t="s">
        <v>7</v>
      </c>
      <c r="F39" s="183" t="s">
        <v>292</v>
      </c>
      <c r="G39" s="141">
        <v>285710</v>
      </c>
      <c r="H39" s="141">
        <v>281165.39</v>
      </c>
      <c r="I39" s="106">
        <f t="shared" si="0"/>
        <v>98.40936264043961</v>
      </c>
    </row>
    <row r="40" spans="1:9" ht="38.25">
      <c r="A40" s="61">
        <v>31</v>
      </c>
      <c r="B40" s="182" t="s">
        <v>145</v>
      </c>
      <c r="C40" s="182" t="s">
        <v>15</v>
      </c>
      <c r="D40" s="182" t="s">
        <v>111</v>
      </c>
      <c r="E40" s="182" t="s">
        <v>0</v>
      </c>
      <c r="F40" s="183" t="s">
        <v>536</v>
      </c>
      <c r="G40" s="141">
        <v>91800</v>
      </c>
      <c r="H40" s="141">
        <v>91800</v>
      </c>
      <c r="I40" s="106">
        <f t="shared" si="0"/>
        <v>100</v>
      </c>
    </row>
    <row r="41" spans="1:9" ht="38.25">
      <c r="A41" s="61">
        <v>32</v>
      </c>
      <c r="B41" s="182" t="s">
        <v>145</v>
      </c>
      <c r="C41" s="182" t="s">
        <v>15</v>
      </c>
      <c r="D41" s="182" t="s">
        <v>23</v>
      </c>
      <c r="E41" s="182" t="s">
        <v>0</v>
      </c>
      <c r="F41" s="183" t="s">
        <v>305</v>
      </c>
      <c r="G41" s="141">
        <v>60000</v>
      </c>
      <c r="H41" s="141">
        <v>60000</v>
      </c>
      <c r="I41" s="106">
        <f t="shared" si="0"/>
        <v>100</v>
      </c>
    </row>
    <row r="42" spans="1:9" ht="25.5">
      <c r="A42" s="61">
        <v>33</v>
      </c>
      <c r="B42" s="182" t="s">
        <v>145</v>
      </c>
      <c r="C42" s="182" t="s">
        <v>15</v>
      </c>
      <c r="D42" s="182" t="s">
        <v>23</v>
      </c>
      <c r="E42" s="182" t="s">
        <v>7</v>
      </c>
      <c r="F42" s="183" t="s">
        <v>292</v>
      </c>
      <c r="G42" s="141">
        <v>60000</v>
      </c>
      <c r="H42" s="141">
        <v>60000</v>
      </c>
      <c r="I42" s="106">
        <f t="shared" si="0"/>
        <v>100</v>
      </c>
    </row>
    <row r="43" spans="1:9">
      <c r="A43" s="61">
        <v>34</v>
      </c>
      <c r="B43" s="182" t="s">
        <v>145</v>
      </c>
      <c r="C43" s="182" t="s">
        <v>15</v>
      </c>
      <c r="D43" s="182" t="s">
        <v>24</v>
      </c>
      <c r="E43" s="182" t="s">
        <v>0</v>
      </c>
      <c r="F43" s="183" t="s">
        <v>306</v>
      </c>
      <c r="G43" s="141">
        <v>31800</v>
      </c>
      <c r="H43" s="141">
        <v>31800</v>
      </c>
      <c r="I43" s="106">
        <f t="shared" si="0"/>
        <v>100</v>
      </c>
    </row>
    <row r="44" spans="1:9" ht="25.5">
      <c r="A44" s="61">
        <v>35</v>
      </c>
      <c r="B44" s="182" t="s">
        <v>145</v>
      </c>
      <c r="C44" s="182" t="s">
        <v>15</v>
      </c>
      <c r="D44" s="182" t="s">
        <v>24</v>
      </c>
      <c r="E44" s="182" t="s">
        <v>7</v>
      </c>
      <c r="F44" s="183" t="s">
        <v>292</v>
      </c>
      <c r="G44" s="141">
        <v>31800</v>
      </c>
      <c r="H44" s="141">
        <v>31800</v>
      </c>
      <c r="I44" s="106">
        <f t="shared" si="0"/>
        <v>100</v>
      </c>
    </row>
    <row r="45" spans="1:9">
      <c r="A45" s="61">
        <v>36</v>
      </c>
      <c r="B45" s="182" t="s">
        <v>145</v>
      </c>
      <c r="C45" s="182" t="s">
        <v>15</v>
      </c>
      <c r="D45" s="182" t="s">
        <v>106</v>
      </c>
      <c r="E45" s="182" t="s">
        <v>0</v>
      </c>
      <c r="F45" s="183" t="s">
        <v>288</v>
      </c>
      <c r="G45" s="141">
        <v>28089757</v>
      </c>
      <c r="H45" s="141">
        <v>27916222.149999999</v>
      </c>
      <c r="I45" s="106">
        <f t="shared" si="0"/>
        <v>99.382213060796502</v>
      </c>
    </row>
    <row r="46" spans="1:9">
      <c r="A46" s="61">
        <v>37</v>
      </c>
      <c r="B46" s="182" t="s">
        <v>145</v>
      </c>
      <c r="C46" s="182" t="s">
        <v>15</v>
      </c>
      <c r="D46" s="182" t="s">
        <v>25</v>
      </c>
      <c r="E46" s="182" t="s">
        <v>0</v>
      </c>
      <c r="F46" s="183" t="s">
        <v>307</v>
      </c>
      <c r="G46" s="141">
        <v>24092408</v>
      </c>
      <c r="H46" s="141">
        <v>24029271.289999999</v>
      </c>
      <c r="I46" s="106">
        <f t="shared" si="0"/>
        <v>99.737939395680158</v>
      </c>
    </row>
    <row r="47" spans="1:9">
      <c r="A47" s="61">
        <v>38</v>
      </c>
      <c r="B47" s="182" t="s">
        <v>145</v>
      </c>
      <c r="C47" s="182" t="s">
        <v>15</v>
      </c>
      <c r="D47" s="182" t="s">
        <v>25</v>
      </c>
      <c r="E47" s="182" t="s">
        <v>26</v>
      </c>
      <c r="F47" s="183" t="s">
        <v>537</v>
      </c>
      <c r="G47" s="141">
        <v>18939469.010000002</v>
      </c>
      <c r="H47" s="141">
        <v>18935699.100000001</v>
      </c>
      <c r="I47" s="106">
        <f t="shared" si="0"/>
        <v>99.980094954098192</v>
      </c>
    </row>
    <row r="48" spans="1:9" ht="25.5">
      <c r="A48" s="61">
        <v>39</v>
      </c>
      <c r="B48" s="182" t="s">
        <v>145</v>
      </c>
      <c r="C48" s="182" t="s">
        <v>15</v>
      </c>
      <c r="D48" s="182" t="s">
        <v>25</v>
      </c>
      <c r="E48" s="182" t="s">
        <v>7</v>
      </c>
      <c r="F48" s="183" t="s">
        <v>292</v>
      </c>
      <c r="G48" s="141">
        <v>5115964.99</v>
      </c>
      <c r="H48" s="141">
        <v>5057556.9000000004</v>
      </c>
      <c r="I48" s="106">
        <f t="shared" si="0"/>
        <v>98.858317245834002</v>
      </c>
    </row>
    <row r="49" spans="1:9">
      <c r="A49" s="61">
        <v>40</v>
      </c>
      <c r="B49" s="182" t="s">
        <v>145</v>
      </c>
      <c r="C49" s="182" t="s">
        <v>15</v>
      </c>
      <c r="D49" s="182" t="s">
        <v>25</v>
      </c>
      <c r="E49" s="182" t="s">
        <v>8</v>
      </c>
      <c r="F49" s="183" t="s">
        <v>293</v>
      </c>
      <c r="G49" s="141">
        <v>36974</v>
      </c>
      <c r="H49" s="141">
        <v>36015.29</v>
      </c>
      <c r="I49" s="106">
        <f t="shared" si="0"/>
        <v>97.407069832855512</v>
      </c>
    </row>
    <row r="50" spans="1:9" ht="25.5">
      <c r="A50" s="61">
        <v>41</v>
      </c>
      <c r="B50" s="182" t="s">
        <v>145</v>
      </c>
      <c r="C50" s="182" t="s">
        <v>15</v>
      </c>
      <c r="D50" s="182" t="s">
        <v>27</v>
      </c>
      <c r="E50" s="182" t="s">
        <v>0</v>
      </c>
      <c r="F50" s="183" t="s">
        <v>308</v>
      </c>
      <c r="G50" s="141">
        <v>1341665</v>
      </c>
      <c r="H50" s="141">
        <v>1310601.94</v>
      </c>
      <c r="I50" s="106">
        <f t="shared" si="0"/>
        <v>97.684737993463344</v>
      </c>
    </row>
    <row r="51" spans="1:9" ht="25.5">
      <c r="A51" s="61">
        <v>42</v>
      </c>
      <c r="B51" s="182" t="s">
        <v>145</v>
      </c>
      <c r="C51" s="182" t="s">
        <v>15</v>
      </c>
      <c r="D51" s="182" t="s">
        <v>27</v>
      </c>
      <c r="E51" s="182" t="s">
        <v>7</v>
      </c>
      <c r="F51" s="183" t="s">
        <v>292</v>
      </c>
      <c r="G51" s="141">
        <v>323518</v>
      </c>
      <c r="H51" s="141">
        <v>292454.95</v>
      </c>
      <c r="I51" s="106">
        <f t="shared" si="0"/>
        <v>90.39835496015678</v>
      </c>
    </row>
    <row r="52" spans="1:9">
      <c r="A52" s="61">
        <v>43</v>
      </c>
      <c r="B52" s="182" t="s">
        <v>145</v>
      </c>
      <c r="C52" s="182" t="s">
        <v>15</v>
      </c>
      <c r="D52" s="182" t="s">
        <v>27</v>
      </c>
      <c r="E52" s="182" t="s">
        <v>44</v>
      </c>
      <c r="F52" s="183" t="s">
        <v>331</v>
      </c>
      <c r="G52" s="141">
        <v>368000</v>
      </c>
      <c r="H52" s="141">
        <v>368000</v>
      </c>
      <c r="I52" s="106">
        <f t="shared" si="0"/>
        <v>100</v>
      </c>
    </row>
    <row r="53" spans="1:9">
      <c r="A53" s="61">
        <v>44</v>
      </c>
      <c r="B53" s="182" t="s">
        <v>145</v>
      </c>
      <c r="C53" s="182" t="s">
        <v>15</v>
      </c>
      <c r="D53" s="182" t="s">
        <v>27</v>
      </c>
      <c r="E53" s="182" t="s">
        <v>637</v>
      </c>
      <c r="F53" s="183" t="s">
        <v>678</v>
      </c>
      <c r="G53" s="141">
        <v>15450</v>
      </c>
      <c r="H53" s="141">
        <v>15450</v>
      </c>
      <c r="I53" s="106">
        <f t="shared" si="0"/>
        <v>100</v>
      </c>
    </row>
    <row r="54" spans="1:9">
      <c r="A54" s="61">
        <v>45</v>
      </c>
      <c r="B54" s="182" t="s">
        <v>145</v>
      </c>
      <c r="C54" s="182" t="s">
        <v>15</v>
      </c>
      <c r="D54" s="182" t="s">
        <v>27</v>
      </c>
      <c r="E54" s="182" t="s">
        <v>8</v>
      </c>
      <c r="F54" s="183" t="s">
        <v>293</v>
      </c>
      <c r="G54" s="141">
        <v>634697</v>
      </c>
      <c r="H54" s="141">
        <v>634696.99</v>
      </c>
      <c r="I54" s="106">
        <f t="shared" si="0"/>
        <v>99.999998424445053</v>
      </c>
    </row>
    <row r="55" spans="1:9">
      <c r="A55" s="61">
        <v>46</v>
      </c>
      <c r="B55" s="182" t="s">
        <v>145</v>
      </c>
      <c r="C55" s="182" t="s">
        <v>15</v>
      </c>
      <c r="D55" s="182" t="s">
        <v>66</v>
      </c>
      <c r="E55" s="182" t="s">
        <v>0</v>
      </c>
      <c r="F55" s="183" t="s">
        <v>357</v>
      </c>
      <c r="G55" s="141">
        <v>651606</v>
      </c>
      <c r="H55" s="141">
        <v>647615.77</v>
      </c>
      <c r="I55" s="106">
        <f t="shared" si="0"/>
        <v>99.387631482828581</v>
      </c>
    </row>
    <row r="56" spans="1:9" ht="25.5">
      <c r="A56" s="61">
        <v>47</v>
      </c>
      <c r="B56" s="182" t="s">
        <v>145</v>
      </c>
      <c r="C56" s="182" t="s">
        <v>15</v>
      </c>
      <c r="D56" s="182" t="s">
        <v>66</v>
      </c>
      <c r="E56" s="182" t="s">
        <v>7</v>
      </c>
      <c r="F56" s="183" t="s">
        <v>292</v>
      </c>
      <c r="G56" s="141">
        <v>18000</v>
      </c>
      <c r="H56" s="141">
        <v>14010.64</v>
      </c>
      <c r="I56" s="106">
        <f t="shared" si="0"/>
        <v>77.836888888888893</v>
      </c>
    </row>
    <row r="57" spans="1:9">
      <c r="A57" s="61">
        <v>48</v>
      </c>
      <c r="B57" s="182" t="s">
        <v>145</v>
      </c>
      <c r="C57" s="182" t="s">
        <v>15</v>
      </c>
      <c r="D57" s="182" t="s">
        <v>66</v>
      </c>
      <c r="E57" s="182" t="s">
        <v>8</v>
      </c>
      <c r="F57" s="183" t="s">
        <v>293</v>
      </c>
      <c r="G57" s="141">
        <v>633606</v>
      </c>
      <c r="H57" s="141">
        <v>633605.13</v>
      </c>
      <c r="I57" s="106">
        <f t="shared" si="0"/>
        <v>99.999862690694215</v>
      </c>
    </row>
    <row r="58" spans="1:9" ht="25.5">
      <c r="A58" s="61">
        <v>49</v>
      </c>
      <c r="B58" s="182" t="s">
        <v>145</v>
      </c>
      <c r="C58" s="182" t="s">
        <v>15</v>
      </c>
      <c r="D58" s="182" t="s">
        <v>28</v>
      </c>
      <c r="E58" s="182" t="s">
        <v>0</v>
      </c>
      <c r="F58" s="183" t="s">
        <v>309</v>
      </c>
      <c r="G58" s="141">
        <v>2004078</v>
      </c>
      <c r="H58" s="141">
        <v>1928733.15</v>
      </c>
      <c r="I58" s="106">
        <f t="shared" si="0"/>
        <v>96.240423276938316</v>
      </c>
    </row>
    <row r="59" spans="1:9" ht="25.5">
      <c r="A59" s="61">
        <v>50</v>
      </c>
      <c r="B59" s="182" t="s">
        <v>145</v>
      </c>
      <c r="C59" s="182" t="s">
        <v>15</v>
      </c>
      <c r="D59" s="182" t="s">
        <v>28</v>
      </c>
      <c r="E59" s="182" t="s">
        <v>29</v>
      </c>
      <c r="F59" s="183" t="s">
        <v>310</v>
      </c>
      <c r="G59" s="141">
        <v>2004078</v>
      </c>
      <c r="H59" s="141">
        <v>1928733.15</v>
      </c>
      <c r="I59" s="106">
        <f t="shared" si="0"/>
        <v>96.240423276938316</v>
      </c>
    </row>
    <row r="60" spans="1:9">
      <c r="A60" s="61">
        <v>51</v>
      </c>
      <c r="B60" s="182" t="s">
        <v>145</v>
      </c>
      <c r="C60" s="182" t="s">
        <v>30</v>
      </c>
      <c r="D60" s="182" t="s">
        <v>107</v>
      </c>
      <c r="E60" s="182" t="s">
        <v>0</v>
      </c>
      <c r="F60" s="183" t="s">
        <v>538</v>
      </c>
      <c r="G60" s="141">
        <v>537600</v>
      </c>
      <c r="H60" s="141">
        <v>537600</v>
      </c>
      <c r="I60" s="106">
        <f t="shared" si="0"/>
        <v>100</v>
      </c>
    </row>
    <row r="61" spans="1:9">
      <c r="A61" s="61">
        <v>52</v>
      </c>
      <c r="B61" s="182" t="s">
        <v>145</v>
      </c>
      <c r="C61" s="182" t="s">
        <v>31</v>
      </c>
      <c r="D61" s="182" t="s">
        <v>107</v>
      </c>
      <c r="E61" s="182" t="s">
        <v>0</v>
      </c>
      <c r="F61" s="183" t="s">
        <v>311</v>
      </c>
      <c r="G61" s="141">
        <v>537600</v>
      </c>
      <c r="H61" s="141">
        <v>537600</v>
      </c>
      <c r="I61" s="106">
        <f t="shared" si="0"/>
        <v>100</v>
      </c>
    </row>
    <row r="62" spans="1:9">
      <c r="A62" s="61">
        <v>53</v>
      </c>
      <c r="B62" s="182" t="s">
        <v>145</v>
      </c>
      <c r="C62" s="182" t="s">
        <v>31</v>
      </c>
      <c r="D62" s="182" t="s">
        <v>106</v>
      </c>
      <c r="E62" s="182" t="s">
        <v>0</v>
      </c>
      <c r="F62" s="183" t="s">
        <v>288</v>
      </c>
      <c r="G62" s="141">
        <v>537600</v>
      </c>
      <c r="H62" s="141">
        <v>537600</v>
      </c>
      <c r="I62" s="106">
        <f t="shared" si="0"/>
        <v>100</v>
      </c>
    </row>
    <row r="63" spans="1:9" ht="38.25">
      <c r="A63" s="61">
        <v>54</v>
      </c>
      <c r="B63" s="182" t="s">
        <v>145</v>
      </c>
      <c r="C63" s="182" t="s">
        <v>31</v>
      </c>
      <c r="D63" s="182" t="s">
        <v>32</v>
      </c>
      <c r="E63" s="182" t="s">
        <v>0</v>
      </c>
      <c r="F63" s="183" t="s">
        <v>312</v>
      </c>
      <c r="G63" s="141">
        <v>537600</v>
      </c>
      <c r="H63" s="141">
        <v>537600</v>
      </c>
      <c r="I63" s="106">
        <f t="shared" si="0"/>
        <v>100</v>
      </c>
    </row>
    <row r="64" spans="1:9" ht="25.5">
      <c r="A64" s="61">
        <v>55</v>
      </c>
      <c r="B64" s="182" t="s">
        <v>145</v>
      </c>
      <c r="C64" s="182" t="s">
        <v>31</v>
      </c>
      <c r="D64" s="182" t="s">
        <v>32</v>
      </c>
      <c r="E64" s="182" t="s">
        <v>4</v>
      </c>
      <c r="F64" s="183" t="s">
        <v>290</v>
      </c>
      <c r="G64" s="141">
        <v>537600</v>
      </c>
      <c r="H64" s="141">
        <v>537600</v>
      </c>
      <c r="I64" s="106">
        <f t="shared" si="0"/>
        <v>100</v>
      </c>
    </row>
    <row r="65" spans="1:9" ht="25.5">
      <c r="A65" s="61">
        <v>56</v>
      </c>
      <c r="B65" s="182" t="s">
        <v>145</v>
      </c>
      <c r="C65" s="182" t="s">
        <v>33</v>
      </c>
      <c r="D65" s="182" t="s">
        <v>107</v>
      </c>
      <c r="E65" s="182" t="s">
        <v>0</v>
      </c>
      <c r="F65" s="183" t="s">
        <v>539</v>
      </c>
      <c r="G65" s="141">
        <v>7435086.1299999999</v>
      </c>
      <c r="H65" s="141">
        <v>7417665.9900000002</v>
      </c>
      <c r="I65" s="106">
        <f t="shared" si="0"/>
        <v>99.765703588426362</v>
      </c>
    </row>
    <row r="66" spans="1:9" ht="25.5">
      <c r="A66" s="61">
        <v>57</v>
      </c>
      <c r="B66" s="182" t="s">
        <v>145</v>
      </c>
      <c r="C66" s="182" t="s">
        <v>34</v>
      </c>
      <c r="D66" s="182" t="s">
        <v>107</v>
      </c>
      <c r="E66" s="182" t="s">
        <v>0</v>
      </c>
      <c r="F66" s="183" t="s">
        <v>540</v>
      </c>
      <c r="G66" s="141">
        <v>5846714.1299999999</v>
      </c>
      <c r="H66" s="141">
        <v>5843380.3499999996</v>
      </c>
      <c r="I66" s="106">
        <f t="shared" si="0"/>
        <v>99.942980280446847</v>
      </c>
    </row>
    <row r="67" spans="1:9" ht="38.25">
      <c r="A67" s="61">
        <v>58</v>
      </c>
      <c r="B67" s="182" t="s">
        <v>145</v>
      </c>
      <c r="C67" s="182" t="s">
        <v>34</v>
      </c>
      <c r="D67" s="182" t="s">
        <v>108</v>
      </c>
      <c r="E67" s="182" t="s">
        <v>0</v>
      </c>
      <c r="F67" s="183" t="s">
        <v>767</v>
      </c>
      <c r="G67" s="141">
        <v>5846714.1299999999</v>
      </c>
      <c r="H67" s="141">
        <v>5843380.3499999996</v>
      </c>
      <c r="I67" s="106">
        <f t="shared" si="0"/>
        <v>99.942980280446847</v>
      </c>
    </row>
    <row r="68" spans="1:9" ht="38.25">
      <c r="A68" s="61">
        <v>59</v>
      </c>
      <c r="B68" s="182" t="s">
        <v>145</v>
      </c>
      <c r="C68" s="182" t="s">
        <v>34</v>
      </c>
      <c r="D68" s="182" t="s">
        <v>113</v>
      </c>
      <c r="E68" s="182" t="s">
        <v>0</v>
      </c>
      <c r="F68" s="183" t="s">
        <v>541</v>
      </c>
      <c r="G68" s="141">
        <v>129783</v>
      </c>
      <c r="H68" s="141">
        <v>129736.2</v>
      </c>
      <c r="I68" s="106">
        <f t="shared" si="0"/>
        <v>99.963939807216661</v>
      </c>
    </row>
    <row r="69" spans="1:9" ht="25.5">
      <c r="A69" s="61">
        <v>60</v>
      </c>
      <c r="B69" s="182" t="s">
        <v>145</v>
      </c>
      <c r="C69" s="182" t="s">
        <v>34</v>
      </c>
      <c r="D69" s="182" t="s">
        <v>35</v>
      </c>
      <c r="E69" s="182" t="s">
        <v>0</v>
      </c>
      <c r="F69" s="183" t="s">
        <v>313</v>
      </c>
      <c r="G69" s="141">
        <v>129783</v>
      </c>
      <c r="H69" s="141">
        <v>129736.2</v>
      </c>
      <c r="I69" s="106">
        <f t="shared" si="0"/>
        <v>99.963939807216661</v>
      </c>
    </row>
    <row r="70" spans="1:9" ht="25.5">
      <c r="A70" s="61">
        <v>61</v>
      </c>
      <c r="B70" s="182" t="s">
        <v>145</v>
      </c>
      <c r="C70" s="182" t="s">
        <v>34</v>
      </c>
      <c r="D70" s="182" t="s">
        <v>35</v>
      </c>
      <c r="E70" s="182" t="s">
        <v>7</v>
      </c>
      <c r="F70" s="183" t="s">
        <v>292</v>
      </c>
      <c r="G70" s="141">
        <v>129783</v>
      </c>
      <c r="H70" s="141">
        <v>129736.2</v>
      </c>
      <c r="I70" s="106">
        <f t="shared" si="0"/>
        <v>99.963939807216661</v>
      </c>
    </row>
    <row r="71" spans="1:9" ht="51">
      <c r="A71" s="61">
        <v>62</v>
      </c>
      <c r="B71" s="182" t="s">
        <v>145</v>
      </c>
      <c r="C71" s="182" t="s">
        <v>34</v>
      </c>
      <c r="D71" s="182" t="s">
        <v>122</v>
      </c>
      <c r="E71" s="182" t="s">
        <v>0</v>
      </c>
      <c r="F71" s="183" t="s">
        <v>679</v>
      </c>
      <c r="G71" s="141">
        <v>5716931.1299999999</v>
      </c>
      <c r="H71" s="141">
        <v>5713644.1500000004</v>
      </c>
      <c r="I71" s="106">
        <f t="shared" si="0"/>
        <v>99.942504467427455</v>
      </c>
    </row>
    <row r="72" spans="1:9" ht="38.25">
      <c r="A72" s="61">
        <v>63</v>
      </c>
      <c r="B72" s="182" t="s">
        <v>145</v>
      </c>
      <c r="C72" s="182" t="s">
        <v>34</v>
      </c>
      <c r="D72" s="182" t="s">
        <v>36</v>
      </c>
      <c r="E72" s="182" t="s">
        <v>0</v>
      </c>
      <c r="F72" s="183" t="s">
        <v>314</v>
      </c>
      <c r="G72" s="141">
        <v>5716931.1299999999</v>
      </c>
      <c r="H72" s="141">
        <v>5713644.1500000004</v>
      </c>
      <c r="I72" s="106">
        <f t="shared" si="0"/>
        <v>99.942504467427455</v>
      </c>
    </row>
    <row r="73" spans="1:9">
      <c r="A73" s="61">
        <v>64</v>
      </c>
      <c r="B73" s="182" t="s">
        <v>145</v>
      </c>
      <c r="C73" s="182" t="s">
        <v>34</v>
      </c>
      <c r="D73" s="182" t="s">
        <v>36</v>
      </c>
      <c r="E73" s="182" t="s">
        <v>26</v>
      </c>
      <c r="F73" s="183" t="s">
        <v>537</v>
      </c>
      <c r="G73" s="141">
        <v>4840290.5</v>
      </c>
      <c r="H73" s="141">
        <v>4838637.47</v>
      </c>
      <c r="I73" s="106">
        <f t="shared" si="0"/>
        <v>99.965848537396667</v>
      </c>
    </row>
    <row r="74" spans="1:9" ht="25.5">
      <c r="A74" s="61">
        <v>65</v>
      </c>
      <c r="B74" s="182" t="s">
        <v>145</v>
      </c>
      <c r="C74" s="182" t="s">
        <v>34</v>
      </c>
      <c r="D74" s="182" t="s">
        <v>36</v>
      </c>
      <c r="E74" s="182" t="s">
        <v>7</v>
      </c>
      <c r="F74" s="183" t="s">
        <v>292</v>
      </c>
      <c r="G74" s="141">
        <v>876640.63</v>
      </c>
      <c r="H74" s="141">
        <v>875006.68</v>
      </c>
      <c r="I74" s="106">
        <f t="shared" si="0"/>
        <v>99.813612335079654</v>
      </c>
    </row>
    <row r="75" spans="1:9">
      <c r="A75" s="61">
        <v>66</v>
      </c>
      <c r="B75" s="182" t="s">
        <v>145</v>
      </c>
      <c r="C75" s="182" t="s">
        <v>37</v>
      </c>
      <c r="D75" s="182" t="s">
        <v>107</v>
      </c>
      <c r="E75" s="182" t="s">
        <v>0</v>
      </c>
      <c r="F75" s="183" t="s">
        <v>315</v>
      </c>
      <c r="G75" s="141">
        <v>1062343</v>
      </c>
      <c r="H75" s="141">
        <v>1051973</v>
      </c>
      <c r="I75" s="106">
        <f t="shared" ref="I75:I138" si="1">H75/G75*100</f>
        <v>99.023855760333518</v>
      </c>
    </row>
    <row r="76" spans="1:9" ht="38.25">
      <c r="A76" s="61">
        <v>67</v>
      </c>
      <c r="B76" s="182" t="s">
        <v>145</v>
      </c>
      <c r="C76" s="182" t="s">
        <v>37</v>
      </c>
      <c r="D76" s="182" t="s">
        <v>108</v>
      </c>
      <c r="E76" s="182" t="s">
        <v>0</v>
      </c>
      <c r="F76" s="183" t="s">
        <v>767</v>
      </c>
      <c r="G76" s="141">
        <v>1062343</v>
      </c>
      <c r="H76" s="141">
        <v>1051973</v>
      </c>
      <c r="I76" s="106">
        <f t="shared" si="1"/>
        <v>99.023855760333518</v>
      </c>
    </row>
    <row r="77" spans="1:9" ht="25.5">
      <c r="A77" s="61">
        <v>68</v>
      </c>
      <c r="B77" s="182" t="s">
        <v>145</v>
      </c>
      <c r="C77" s="182" t="s">
        <v>37</v>
      </c>
      <c r="D77" s="182" t="s">
        <v>112</v>
      </c>
      <c r="E77" s="182" t="s">
        <v>0</v>
      </c>
      <c r="F77" s="183" t="s">
        <v>316</v>
      </c>
      <c r="G77" s="141">
        <v>1062343</v>
      </c>
      <c r="H77" s="141">
        <v>1051973</v>
      </c>
      <c r="I77" s="106">
        <f t="shared" si="1"/>
        <v>99.023855760333518</v>
      </c>
    </row>
    <row r="78" spans="1:9" ht="25.5">
      <c r="A78" s="61">
        <v>69</v>
      </c>
      <c r="B78" s="182" t="s">
        <v>145</v>
      </c>
      <c r="C78" s="182" t="s">
        <v>37</v>
      </c>
      <c r="D78" s="182" t="s">
        <v>516</v>
      </c>
      <c r="E78" s="182" t="s">
        <v>0</v>
      </c>
      <c r="F78" s="183" t="s">
        <v>542</v>
      </c>
      <c r="G78" s="141">
        <v>565281</v>
      </c>
      <c r="H78" s="141">
        <v>565281</v>
      </c>
      <c r="I78" s="106">
        <f t="shared" si="1"/>
        <v>100</v>
      </c>
    </row>
    <row r="79" spans="1:9" ht="25.5">
      <c r="A79" s="61">
        <v>70</v>
      </c>
      <c r="B79" s="182" t="s">
        <v>145</v>
      </c>
      <c r="C79" s="182" t="s">
        <v>37</v>
      </c>
      <c r="D79" s="182" t="s">
        <v>516</v>
      </c>
      <c r="E79" s="182" t="s">
        <v>7</v>
      </c>
      <c r="F79" s="183" t="s">
        <v>292</v>
      </c>
      <c r="G79" s="141">
        <v>565281</v>
      </c>
      <c r="H79" s="141">
        <v>565281</v>
      </c>
      <c r="I79" s="106">
        <f t="shared" si="1"/>
        <v>100</v>
      </c>
    </row>
    <row r="80" spans="1:9" ht="25.5">
      <c r="A80" s="61">
        <v>71</v>
      </c>
      <c r="B80" s="182" t="s">
        <v>145</v>
      </c>
      <c r="C80" s="182" t="s">
        <v>37</v>
      </c>
      <c r="D80" s="182" t="s">
        <v>517</v>
      </c>
      <c r="E80" s="182" t="s">
        <v>0</v>
      </c>
      <c r="F80" s="183" t="s">
        <v>543</v>
      </c>
      <c r="G80" s="141">
        <v>38020</v>
      </c>
      <c r="H80" s="141">
        <v>27650</v>
      </c>
      <c r="I80" s="106">
        <f t="shared" si="1"/>
        <v>72.724881641241453</v>
      </c>
    </row>
    <row r="81" spans="1:9" ht="25.5">
      <c r="A81" s="61">
        <v>72</v>
      </c>
      <c r="B81" s="182" t="s">
        <v>145</v>
      </c>
      <c r="C81" s="182" t="s">
        <v>37</v>
      </c>
      <c r="D81" s="182" t="s">
        <v>517</v>
      </c>
      <c r="E81" s="182" t="s">
        <v>7</v>
      </c>
      <c r="F81" s="183" t="s">
        <v>292</v>
      </c>
      <c r="G81" s="141">
        <v>38020</v>
      </c>
      <c r="H81" s="141">
        <v>27650</v>
      </c>
      <c r="I81" s="106">
        <f t="shared" si="1"/>
        <v>72.724881641241453</v>
      </c>
    </row>
    <row r="82" spans="1:9" ht="25.5">
      <c r="A82" s="61">
        <v>73</v>
      </c>
      <c r="B82" s="182" t="s">
        <v>145</v>
      </c>
      <c r="C82" s="182" t="s">
        <v>37</v>
      </c>
      <c r="D82" s="182" t="s">
        <v>638</v>
      </c>
      <c r="E82" s="182" t="s">
        <v>0</v>
      </c>
      <c r="F82" s="183" t="s">
        <v>680</v>
      </c>
      <c r="G82" s="141">
        <v>459042</v>
      </c>
      <c r="H82" s="141">
        <v>459042</v>
      </c>
      <c r="I82" s="106">
        <f t="shared" si="1"/>
        <v>100</v>
      </c>
    </row>
    <row r="83" spans="1:9" ht="25.5">
      <c r="A83" s="61">
        <v>74</v>
      </c>
      <c r="B83" s="182" t="s">
        <v>145</v>
      </c>
      <c r="C83" s="182" t="s">
        <v>37</v>
      </c>
      <c r="D83" s="182" t="s">
        <v>638</v>
      </c>
      <c r="E83" s="182" t="s">
        <v>7</v>
      </c>
      <c r="F83" s="183" t="s">
        <v>292</v>
      </c>
      <c r="G83" s="141">
        <v>459042</v>
      </c>
      <c r="H83" s="141">
        <v>459042</v>
      </c>
      <c r="I83" s="106">
        <f t="shared" si="1"/>
        <v>100</v>
      </c>
    </row>
    <row r="84" spans="1:9" ht="25.5">
      <c r="A84" s="61">
        <v>75</v>
      </c>
      <c r="B84" s="182" t="s">
        <v>145</v>
      </c>
      <c r="C84" s="182" t="s">
        <v>38</v>
      </c>
      <c r="D84" s="182" t="s">
        <v>107</v>
      </c>
      <c r="E84" s="182" t="s">
        <v>0</v>
      </c>
      <c r="F84" s="183" t="s">
        <v>317</v>
      </c>
      <c r="G84" s="141">
        <v>526029</v>
      </c>
      <c r="H84" s="141">
        <v>522312.64</v>
      </c>
      <c r="I84" s="106">
        <f t="shared" si="1"/>
        <v>99.293506631763648</v>
      </c>
    </row>
    <row r="85" spans="1:9" ht="38.25">
      <c r="A85" s="61">
        <v>76</v>
      </c>
      <c r="B85" s="182" t="s">
        <v>145</v>
      </c>
      <c r="C85" s="182" t="s">
        <v>38</v>
      </c>
      <c r="D85" s="182" t="s">
        <v>108</v>
      </c>
      <c r="E85" s="182" t="s">
        <v>0</v>
      </c>
      <c r="F85" s="183" t="s">
        <v>767</v>
      </c>
      <c r="G85" s="141">
        <v>526029</v>
      </c>
      <c r="H85" s="141">
        <v>522312.64</v>
      </c>
      <c r="I85" s="106">
        <f t="shared" si="1"/>
        <v>99.293506631763648</v>
      </c>
    </row>
    <row r="86" spans="1:9" ht="25.5">
      <c r="A86" s="61">
        <v>77</v>
      </c>
      <c r="B86" s="182" t="s">
        <v>145</v>
      </c>
      <c r="C86" s="182" t="s">
        <v>38</v>
      </c>
      <c r="D86" s="182" t="s">
        <v>114</v>
      </c>
      <c r="E86" s="182" t="s">
        <v>0</v>
      </c>
      <c r="F86" s="183" t="s">
        <v>318</v>
      </c>
      <c r="G86" s="141">
        <v>526029</v>
      </c>
      <c r="H86" s="141">
        <v>522312.64</v>
      </c>
      <c r="I86" s="106">
        <f t="shared" si="1"/>
        <v>99.293506631763648</v>
      </c>
    </row>
    <row r="87" spans="1:9" ht="25.5">
      <c r="A87" s="61">
        <v>78</v>
      </c>
      <c r="B87" s="182" t="s">
        <v>145</v>
      </c>
      <c r="C87" s="182" t="s">
        <v>38</v>
      </c>
      <c r="D87" s="182" t="s">
        <v>39</v>
      </c>
      <c r="E87" s="182" t="s">
        <v>0</v>
      </c>
      <c r="F87" s="183" t="s">
        <v>319</v>
      </c>
      <c r="G87" s="141">
        <v>427829</v>
      </c>
      <c r="H87" s="141">
        <v>424112.64000000001</v>
      </c>
      <c r="I87" s="106">
        <f t="shared" si="1"/>
        <v>99.131344532511818</v>
      </c>
    </row>
    <row r="88" spans="1:9" ht="25.5">
      <c r="A88" s="61">
        <v>79</v>
      </c>
      <c r="B88" s="182" t="s">
        <v>145</v>
      </c>
      <c r="C88" s="182" t="s">
        <v>38</v>
      </c>
      <c r="D88" s="182" t="s">
        <v>39</v>
      </c>
      <c r="E88" s="182" t="s">
        <v>7</v>
      </c>
      <c r="F88" s="183" t="s">
        <v>292</v>
      </c>
      <c r="G88" s="141">
        <v>427829</v>
      </c>
      <c r="H88" s="141">
        <v>424112.64000000001</v>
      </c>
      <c r="I88" s="106">
        <f t="shared" si="1"/>
        <v>99.131344532511818</v>
      </c>
    </row>
    <row r="89" spans="1:9" ht="25.5">
      <c r="A89" s="61">
        <v>80</v>
      </c>
      <c r="B89" s="182" t="s">
        <v>145</v>
      </c>
      <c r="C89" s="182" t="s">
        <v>38</v>
      </c>
      <c r="D89" s="182" t="s">
        <v>518</v>
      </c>
      <c r="E89" s="182" t="s">
        <v>0</v>
      </c>
      <c r="F89" s="183" t="s">
        <v>544</v>
      </c>
      <c r="G89" s="141">
        <v>98200</v>
      </c>
      <c r="H89" s="141">
        <v>98200</v>
      </c>
      <c r="I89" s="106">
        <f t="shared" si="1"/>
        <v>100</v>
      </c>
    </row>
    <row r="90" spans="1:9" ht="25.5">
      <c r="A90" s="61">
        <v>81</v>
      </c>
      <c r="B90" s="182" t="s">
        <v>145</v>
      </c>
      <c r="C90" s="182" t="s">
        <v>38</v>
      </c>
      <c r="D90" s="182" t="s">
        <v>518</v>
      </c>
      <c r="E90" s="182" t="s">
        <v>103</v>
      </c>
      <c r="F90" s="183" t="s">
        <v>349</v>
      </c>
      <c r="G90" s="141">
        <v>98200</v>
      </c>
      <c r="H90" s="141">
        <v>98200</v>
      </c>
      <c r="I90" s="106">
        <f t="shared" si="1"/>
        <v>100</v>
      </c>
    </row>
    <row r="91" spans="1:9">
      <c r="A91" s="61">
        <v>82</v>
      </c>
      <c r="B91" s="182" t="s">
        <v>145</v>
      </c>
      <c r="C91" s="182" t="s">
        <v>40</v>
      </c>
      <c r="D91" s="182" t="s">
        <v>107</v>
      </c>
      <c r="E91" s="182" t="s">
        <v>0</v>
      </c>
      <c r="F91" s="183" t="s">
        <v>545</v>
      </c>
      <c r="G91" s="141">
        <v>114933478.43000001</v>
      </c>
      <c r="H91" s="141">
        <v>114398538.95</v>
      </c>
      <c r="I91" s="106">
        <f t="shared" si="1"/>
        <v>99.534566005216831</v>
      </c>
    </row>
    <row r="92" spans="1:9">
      <c r="A92" s="61">
        <v>83</v>
      </c>
      <c r="B92" s="182" t="s">
        <v>145</v>
      </c>
      <c r="C92" s="182" t="s">
        <v>41</v>
      </c>
      <c r="D92" s="182" t="s">
        <v>107</v>
      </c>
      <c r="E92" s="182" t="s">
        <v>0</v>
      </c>
      <c r="F92" s="183" t="s">
        <v>320</v>
      </c>
      <c r="G92" s="141">
        <v>346800</v>
      </c>
      <c r="H92" s="141">
        <v>339011.23</v>
      </c>
      <c r="I92" s="106">
        <f t="shared" si="1"/>
        <v>97.754103229527104</v>
      </c>
    </row>
    <row r="93" spans="1:9">
      <c r="A93" s="61">
        <v>84</v>
      </c>
      <c r="B93" s="182" t="s">
        <v>145</v>
      </c>
      <c r="C93" s="182" t="s">
        <v>41</v>
      </c>
      <c r="D93" s="182" t="s">
        <v>106</v>
      </c>
      <c r="E93" s="182" t="s">
        <v>0</v>
      </c>
      <c r="F93" s="183" t="s">
        <v>288</v>
      </c>
      <c r="G93" s="141">
        <v>346800</v>
      </c>
      <c r="H93" s="141">
        <v>339011.23</v>
      </c>
      <c r="I93" s="106">
        <f t="shared" si="1"/>
        <v>97.754103229527104</v>
      </c>
    </row>
    <row r="94" spans="1:9" ht="38.25">
      <c r="A94" s="61">
        <v>85</v>
      </c>
      <c r="B94" s="182" t="s">
        <v>145</v>
      </c>
      <c r="C94" s="182" t="s">
        <v>41</v>
      </c>
      <c r="D94" s="182" t="s">
        <v>42</v>
      </c>
      <c r="E94" s="182" t="s">
        <v>0</v>
      </c>
      <c r="F94" s="183" t="s">
        <v>681</v>
      </c>
      <c r="G94" s="141">
        <v>346800</v>
      </c>
      <c r="H94" s="141">
        <v>339011.23</v>
      </c>
      <c r="I94" s="106">
        <f t="shared" si="1"/>
        <v>97.754103229527104</v>
      </c>
    </row>
    <row r="95" spans="1:9" ht="25.5">
      <c r="A95" s="61">
        <v>86</v>
      </c>
      <c r="B95" s="182" t="s">
        <v>145</v>
      </c>
      <c r="C95" s="182" t="s">
        <v>41</v>
      </c>
      <c r="D95" s="182" t="s">
        <v>42</v>
      </c>
      <c r="E95" s="182" t="s">
        <v>7</v>
      </c>
      <c r="F95" s="183" t="s">
        <v>292</v>
      </c>
      <c r="G95" s="141">
        <v>346800</v>
      </c>
      <c r="H95" s="141">
        <v>339011.23</v>
      </c>
      <c r="I95" s="106">
        <f t="shared" si="1"/>
        <v>97.754103229527104</v>
      </c>
    </row>
    <row r="96" spans="1:9">
      <c r="A96" s="61">
        <v>87</v>
      </c>
      <c r="B96" s="182" t="s">
        <v>145</v>
      </c>
      <c r="C96" s="182" t="s">
        <v>469</v>
      </c>
      <c r="D96" s="182" t="s">
        <v>107</v>
      </c>
      <c r="E96" s="182" t="s">
        <v>0</v>
      </c>
      <c r="F96" s="183" t="s">
        <v>484</v>
      </c>
      <c r="G96" s="141">
        <v>12200460.869999999</v>
      </c>
      <c r="H96" s="141">
        <v>12198655.710000001</v>
      </c>
      <c r="I96" s="106">
        <f t="shared" si="1"/>
        <v>99.985204165488227</v>
      </c>
    </row>
    <row r="97" spans="1:9" ht="38.25">
      <c r="A97" s="61">
        <v>88</v>
      </c>
      <c r="B97" s="182" t="s">
        <v>145</v>
      </c>
      <c r="C97" s="182" t="s">
        <v>469</v>
      </c>
      <c r="D97" s="182" t="s">
        <v>108</v>
      </c>
      <c r="E97" s="182" t="s">
        <v>0</v>
      </c>
      <c r="F97" s="183" t="s">
        <v>767</v>
      </c>
      <c r="G97" s="141">
        <v>12200460.869999999</v>
      </c>
      <c r="H97" s="141">
        <v>12198655.710000001</v>
      </c>
      <c r="I97" s="106">
        <f t="shared" si="1"/>
        <v>99.985204165488227</v>
      </c>
    </row>
    <row r="98" spans="1:9" ht="38.25">
      <c r="A98" s="61">
        <v>89</v>
      </c>
      <c r="B98" s="182" t="s">
        <v>145</v>
      </c>
      <c r="C98" s="182" t="s">
        <v>469</v>
      </c>
      <c r="D98" s="182" t="s">
        <v>471</v>
      </c>
      <c r="E98" s="182" t="s">
        <v>0</v>
      </c>
      <c r="F98" s="183" t="s">
        <v>485</v>
      </c>
      <c r="G98" s="141">
        <v>12200460.869999999</v>
      </c>
      <c r="H98" s="141">
        <v>12198655.710000001</v>
      </c>
      <c r="I98" s="106">
        <f t="shared" si="1"/>
        <v>99.985204165488227</v>
      </c>
    </row>
    <row r="99" spans="1:9" ht="25.5">
      <c r="A99" s="61">
        <v>90</v>
      </c>
      <c r="B99" s="182" t="s">
        <v>145</v>
      </c>
      <c r="C99" s="182" t="s">
        <v>469</v>
      </c>
      <c r="D99" s="182" t="s">
        <v>472</v>
      </c>
      <c r="E99" s="182" t="s">
        <v>0</v>
      </c>
      <c r="F99" s="183" t="s">
        <v>486</v>
      </c>
      <c r="G99" s="141">
        <v>2200460.87</v>
      </c>
      <c r="H99" s="141">
        <v>2198655.71</v>
      </c>
      <c r="I99" s="106">
        <f t="shared" si="1"/>
        <v>99.917964458054641</v>
      </c>
    </row>
    <row r="100" spans="1:9">
      <c r="A100" s="61">
        <v>91</v>
      </c>
      <c r="B100" s="182" t="s">
        <v>145</v>
      </c>
      <c r="C100" s="182" t="s">
        <v>469</v>
      </c>
      <c r="D100" s="182" t="s">
        <v>472</v>
      </c>
      <c r="E100" s="182" t="s">
        <v>26</v>
      </c>
      <c r="F100" s="183" t="s">
        <v>537</v>
      </c>
      <c r="G100" s="141">
        <v>2019280.34</v>
      </c>
      <c r="H100" s="141">
        <v>2017475.18</v>
      </c>
      <c r="I100" s="106">
        <f t="shared" si="1"/>
        <v>99.910603794617231</v>
      </c>
    </row>
    <row r="101" spans="1:9" ht="25.5">
      <c r="A101" s="61">
        <v>92</v>
      </c>
      <c r="B101" s="182" t="s">
        <v>145</v>
      </c>
      <c r="C101" s="182" t="s">
        <v>469</v>
      </c>
      <c r="D101" s="182" t="s">
        <v>472</v>
      </c>
      <c r="E101" s="182" t="s">
        <v>7</v>
      </c>
      <c r="F101" s="183" t="s">
        <v>292</v>
      </c>
      <c r="G101" s="141">
        <v>99074.53</v>
      </c>
      <c r="H101" s="141">
        <v>99074.53</v>
      </c>
      <c r="I101" s="106">
        <f t="shared" si="1"/>
        <v>100</v>
      </c>
    </row>
    <row r="102" spans="1:9">
      <c r="A102" s="61">
        <v>93</v>
      </c>
      <c r="B102" s="182" t="s">
        <v>145</v>
      </c>
      <c r="C102" s="182" t="s">
        <v>469</v>
      </c>
      <c r="D102" s="182" t="s">
        <v>472</v>
      </c>
      <c r="E102" s="182" t="s">
        <v>8</v>
      </c>
      <c r="F102" s="183" t="s">
        <v>293</v>
      </c>
      <c r="G102" s="141">
        <v>82106</v>
      </c>
      <c r="H102" s="141">
        <v>82106</v>
      </c>
      <c r="I102" s="106">
        <f t="shared" si="1"/>
        <v>100</v>
      </c>
    </row>
    <row r="103" spans="1:9" ht="25.5">
      <c r="A103" s="61">
        <v>94</v>
      </c>
      <c r="B103" s="182" t="s">
        <v>145</v>
      </c>
      <c r="C103" s="182" t="s">
        <v>469</v>
      </c>
      <c r="D103" s="182" t="s">
        <v>639</v>
      </c>
      <c r="E103" s="182" t="s">
        <v>0</v>
      </c>
      <c r="F103" s="183" t="s">
        <v>682</v>
      </c>
      <c r="G103" s="141">
        <v>10000000</v>
      </c>
      <c r="H103" s="141">
        <v>10000000</v>
      </c>
      <c r="I103" s="106">
        <f t="shared" si="1"/>
        <v>100</v>
      </c>
    </row>
    <row r="104" spans="1:9" ht="25.5">
      <c r="A104" s="61">
        <v>95</v>
      </c>
      <c r="B104" s="182" t="s">
        <v>145</v>
      </c>
      <c r="C104" s="182" t="s">
        <v>469</v>
      </c>
      <c r="D104" s="182" t="s">
        <v>639</v>
      </c>
      <c r="E104" s="182" t="s">
        <v>7</v>
      </c>
      <c r="F104" s="183" t="s">
        <v>292</v>
      </c>
      <c r="G104" s="141">
        <v>10000000</v>
      </c>
      <c r="H104" s="141">
        <v>10000000</v>
      </c>
      <c r="I104" s="106">
        <f t="shared" si="1"/>
        <v>100</v>
      </c>
    </row>
    <row r="105" spans="1:9">
      <c r="A105" s="61">
        <v>96</v>
      </c>
      <c r="B105" s="182" t="s">
        <v>145</v>
      </c>
      <c r="C105" s="182" t="s">
        <v>473</v>
      </c>
      <c r="D105" s="182" t="s">
        <v>107</v>
      </c>
      <c r="E105" s="182" t="s">
        <v>0</v>
      </c>
      <c r="F105" s="183" t="s">
        <v>490</v>
      </c>
      <c r="G105" s="141">
        <v>102000</v>
      </c>
      <c r="H105" s="141">
        <v>102000</v>
      </c>
      <c r="I105" s="106">
        <f t="shared" si="1"/>
        <v>100</v>
      </c>
    </row>
    <row r="106" spans="1:9">
      <c r="A106" s="61">
        <v>97</v>
      </c>
      <c r="B106" s="182" t="s">
        <v>145</v>
      </c>
      <c r="C106" s="182" t="s">
        <v>473</v>
      </c>
      <c r="D106" s="182" t="s">
        <v>106</v>
      </c>
      <c r="E106" s="182" t="s">
        <v>0</v>
      </c>
      <c r="F106" s="183" t="s">
        <v>288</v>
      </c>
      <c r="G106" s="141">
        <v>102000</v>
      </c>
      <c r="H106" s="141">
        <v>102000</v>
      </c>
      <c r="I106" s="106">
        <f t="shared" si="1"/>
        <v>100</v>
      </c>
    </row>
    <row r="107" spans="1:9" ht="25.5">
      <c r="A107" s="61">
        <v>98</v>
      </c>
      <c r="B107" s="182" t="s">
        <v>145</v>
      </c>
      <c r="C107" s="182" t="s">
        <v>473</v>
      </c>
      <c r="D107" s="182" t="s">
        <v>475</v>
      </c>
      <c r="E107" s="182" t="s">
        <v>0</v>
      </c>
      <c r="F107" s="183" t="s">
        <v>491</v>
      </c>
      <c r="G107" s="141">
        <v>102000</v>
      </c>
      <c r="H107" s="141">
        <v>102000</v>
      </c>
      <c r="I107" s="106">
        <f t="shared" si="1"/>
        <v>100</v>
      </c>
    </row>
    <row r="108" spans="1:9" ht="38.25">
      <c r="A108" s="61">
        <v>99</v>
      </c>
      <c r="B108" s="182" t="s">
        <v>145</v>
      </c>
      <c r="C108" s="182" t="s">
        <v>473</v>
      </c>
      <c r="D108" s="182" t="s">
        <v>475</v>
      </c>
      <c r="E108" s="182" t="s">
        <v>65</v>
      </c>
      <c r="F108" s="183" t="s">
        <v>339</v>
      </c>
      <c r="G108" s="141">
        <v>102000</v>
      </c>
      <c r="H108" s="141">
        <v>102000</v>
      </c>
      <c r="I108" s="106">
        <f t="shared" si="1"/>
        <v>100</v>
      </c>
    </row>
    <row r="109" spans="1:9">
      <c r="A109" s="61">
        <v>100</v>
      </c>
      <c r="B109" s="182" t="s">
        <v>145</v>
      </c>
      <c r="C109" s="182" t="s">
        <v>43</v>
      </c>
      <c r="D109" s="182" t="s">
        <v>107</v>
      </c>
      <c r="E109" s="182" t="s">
        <v>0</v>
      </c>
      <c r="F109" s="183" t="s">
        <v>350</v>
      </c>
      <c r="G109" s="141">
        <v>100916246.51000001</v>
      </c>
      <c r="H109" s="141">
        <v>100456839.31</v>
      </c>
      <c r="I109" s="106">
        <f t="shared" si="1"/>
        <v>99.544763885015797</v>
      </c>
    </row>
    <row r="110" spans="1:9" ht="38.25">
      <c r="A110" s="61">
        <v>101</v>
      </c>
      <c r="B110" s="182" t="s">
        <v>145</v>
      </c>
      <c r="C110" s="182" t="s">
        <v>43</v>
      </c>
      <c r="D110" s="182" t="s">
        <v>125</v>
      </c>
      <c r="E110" s="182" t="s">
        <v>0</v>
      </c>
      <c r="F110" s="183" t="s">
        <v>768</v>
      </c>
      <c r="G110" s="141">
        <v>100916246.51000001</v>
      </c>
      <c r="H110" s="141">
        <v>100456839.31</v>
      </c>
      <c r="I110" s="106">
        <f t="shared" si="1"/>
        <v>99.544763885015797</v>
      </c>
    </row>
    <row r="111" spans="1:9" ht="25.5">
      <c r="A111" s="61">
        <v>102</v>
      </c>
      <c r="B111" s="182" t="s">
        <v>145</v>
      </c>
      <c r="C111" s="182" t="s">
        <v>43</v>
      </c>
      <c r="D111" s="182" t="s">
        <v>126</v>
      </c>
      <c r="E111" s="182" t="s">
        <v>0</v>
      </c>
      <c r="F111" s="183" t="s">
        <v>351</v>
      </c>
      <c r="G111" s="141">
        <v>100916246.51000001</v>
      </c>
      <c r="H111" s="141">
        <v>100456839.31</v>
      </c>
      <c r="I111" s="106">
        <f t="shared" si="1"/>
        <v>99.544763885015797</v>
      </c>
    </row>
    <row r="112" spans="1:9" ht="25.5">
      <c r="A112" s="61">
        <v>103</v>
      </c>
      <c r="B112" s="182" t="s">
        <v>145</v>
      </c>
      <c r="C112" s="182" t="s">
        <v>43</v>
      </c>
      <c r="D112" s="182" t="s">
        <v>45</v>
      </c>
      <c r="E112" s="182" t="s">
        <v>0</v>
      </c>
      <c r="F112" s="183" t="s">
        <v>352</v>
      </c>
      <c r="G112" s="141">
        <v>19810921.510000002</v>
      </c>
      <c r="H112" s="141">
        <v>19378793.989999998</v>
      </c>
      <c r="I112" s="106">
        <f t="shared" si="1"/>
        <v>97.818740941546423</v>
      </c>
    </row>
    <row r="113" spans="1:9" ht="25.5">
      <c r="A113" s="61">
        <v>104</v>
      </c>
      <c r="B113" s="182" t="s">
        <v>145</v>
      </c>
      <c r="C113" s="182" t="s">
        <v>43</v>
      </c>
      <c r="D113" s="182" t="s">
        <v>45</v>
      </c>
      <c r="E113" s="182" t="s">
        <v>7</v>
      </c>
      <c r="F113" s="183" t="s">
        <v>292</v>
      </c>
      <c r="G113" s="141">
        <v>14333568.310000001</v>
      </c>
      <c r="H113" s="141">
        <v>13901440.789999999</v>
      </c>
      <c r="I113" s="106">
        <f t="shared" si="1"/>
        <v>96.985206260896518</v>
      </c>
    </row>
    <row r="114" spans="1:9">
      <c r="A114" s="61">
        <v>105</v>
      </c>
      <c r="B114" s="182" t="s">
        <v>145</v>
      </c>
      <c r="C114" s="182" t="s">
        <v>43</v>
      </c>
      <c r="D114" s="182" t="s">
        <v>45</v>
      </c>
      <c r="E114" s="182" t="s">
        <v>46</v>
      </c>
      <c r="F114" s="183" t="s">
        <v>353</v>
      </c>
      <c r="G114" s="141">
        <v>5477353.2000000002</v>
      </c>
      <c r="H114" s="141">
        <v>5477353.2000000002</v>
      </c>
      <c r="I114" s="106">
        <f t="shared" si="1"/>
        <v>100</v>
      </c>
    </row>
    <row r="115" spans="1:9" ht="51">
      <c r="A115" s="61">
        <v>106</v>
      </c>
      <c r="B115" s="182" t="s">
        <v>145</v>
      </c>
      <c r="C115" s="182" t="s">
        <v>43</v>
      </c>
      <c r="D115" s="182" t="s">
        <v>640</v>
      </c>
      <c r="E115" s="182" t="s">
        <v>0</v>
      </c>
      <c r="F115" s="183" t="s">
        <v>683</v>
      </c>
      <c r="G115" s="141">
        <v>66074100</v>
      </c>
      <c r="H115" s="141">
        <v>66074097</v>
      </c>
      <c r="I115" s="106">
        <f t="shared" si="1"/>
        <v>99.999995459643031</v>
      </c>
    </row>
    <row r="116" spans="1:9">
      <c r="A116" s="61">
        <v>107</v>
      </c>
      <c r="B116" s="182" t="s">
        <v>145</v>
      </c>
      <c r="C116" s="182" t="s">
        <v>43</v>
      </c>
      <c r="D116" s="182" t="s">
        <v>640</v>
      </c>
      <c r="E116" s="182" t="s">
        <v>44</v>
      </c>
      <c r="F116" s="183" t="s">
        <v>331</v>
      </c>
      <c r="G116" s="141">
        <v>66074100</v>
      </c>
      <c r="H116" s="141">
        <v>66074097</v>
      </c>
      <c r="I116" s="106">
        <f t="shared" si="1"/>
        <v>99.999995459643031</v>
      </c>
    </row>
    <row r="117" spans="1:9" ht="38.25">
      <c r="A117" s="61">
        <v>108</v>
      </c>
      <c r="B117" s="182" t="s">
        <v>145</v>
      </c>
      <c r="C117" s="182" t="s">
        <v>43</v>
      </c>
      <c r="D117" s="182" t="s">
        <v>520</v>
      </c>
      <c r="E117" s="182" t="s">
        <v>0</v>
      </c>
      <c r="F117" s="183" t="s">
        <v>555</v>
      </c>
      <c r="G117" s="141">
        <v>2380693</v>
      </c>
      <c r="H117" s="141">
        <v>2368179.94</v>
      </c>
      <c r="I117" s="106">
        <f t="shared" si="1"/>
        <v>99.474394220506383</v>
      </c>
    </row>
    <row r="118" spans="1:9">
      <c r="A118" s="61">
        <v>109</v>
      </c>
      <c r="B118" s="182" t="s">
        <v>145</v>
      </c>
      <c r="C118" s="182" t="s">
        <v>43</v>
      </c>
      <c r="D118" s="182" t="s">
        <v>520</v>
      </c>
      <c r="E118" s="182" t="s">
        <v>44</v>
      </c>
      <c r="F118" s="183" t="s">
        <v>331</v>
      </c>
      <c r="G118" s="141">
        <v>2380693</v>
      </c>
      <c r="H118" s="141">
        <v>2368179.94</v>
      </c>
      <c r="I118" s="106">
        <f t="shared" si="1"/>
        <v>99.474394220506383</v>
      </c>
    </row>
    <row r="119" spans="1:9" ht="51">
      <c r="A119" s="61">
        <v>110</v>
      </c>
      <c r="B119" s="182" t="s">
        <v>145</v>
      </c>
      <c r="C119" s="182" t="s">
        <v>43</v>
      </c>
      <c r="D119" s="182" t="s">
        <v>641</v>
      </c>
      <c r="E119" s="182" t="s">
        <v>0</v>
      </c>
      <c r="F119" s="183" t="s">
        <v>683</v>
      </c>
      <c r="G119" s="141">
        <v>3477586</v>
      </c>
      <c r="H119" s="141">
        <v>3477585.05</v>
      </c>
      <c r="I119" s="106">
        <f t="shared" si="1"/>
        <v>99.999972682199655</v>
      </c>
    </row>
    <row r="120" spans="1:9">
      <c r="A120" s="61">
        <v>111</v>
      </c>
      <c r="B120" s="182" t="s">
        <v>145</v>
      </c>
      <c r="C120" s="182" t="s">
        <v>43</v>
      </c>
      <c r="D120" s="182" t="s">
        <v>641</v>
      </c>
      <c r="E120" s="182" t="s">
        <v>44</v>
      </c>
      <c r="F120" s="183" t="s">
        <v>331</v>
      </c>
      <c r="G120" s="141">
        <v>3477586</v>
      </c>
      <c r="H120" s="141">
        <v>3477585.05</v>
      </c>
      <c r="I120" s="106">
        <f t="shared" si="1"/>
        <v>99.999972682199655</v>
      </c>
    </row>
    <row r="121" spans="1:9" ht="25.5">
      <c r="A121" s="61">
        <v>112</v>
      </c>
      <c r="B121" s="182" t="s">
        <v>145</v>
      </c>
      <c r="C121" s="182" t="s">
        <v>43</v>
      </c>
      <c r="D121" s="182" t="s">
        <v>769</v>
      </c>
      <c r="E121" s="182" t="s">
        <v>0</v>
      </c>
      <c r="F121" s="183" t="s">
        <v>770</v>
      </c>
      <c r="G121" s="141">
        <v>3000000</v>
      </c>
      <c r="H121" s="141">
        <v>3000000</v>
      </c>
      <c r="I121" s="106">
        <f t="shared" si="1"/>
        <v>100</v>
      </c>
    </row>
    <row r="122" spans="1:9">
      <c r="A122" s="61">
        <v>113</v>
      </c>
      <c r="B122" s="182" t="s">
        <v>145</v>
      </c>
      <c r="C122" s="182" t="s">
        <v>43</v>
      </c>
      <c r="D122" s="182" t="s">
        <v>769</v>
      </c>
      <c r="E122" s="182" t="s">
        <v>44</v>
      </c>
      <c r="F122" s="183" t="s">
        <v>331</v>
      </c>
      <c r="G122" s="141">
        <v>3000000</v>
      </c>
      <c r="H122" s="141">
        <v>3000000</v>
      </c>
      <c r="I122" s="106">
        <f t="shared" si="1"/>
        <v>100</v>
      </c>
    </row>
    <row r="123" spans="1:9" ht="38.25">
      <c r="A123" s="61">
        <v>114</v>
      </c>
      <c r="B123" s="182" t="s">
        <v>145</v>
      </c>
      <c r="C123" s="182" t="s">
        <v>43</v>
      </c>
      <c r="D123" s="182" t="s">
        <v>642</v>
      </c>
      <c r="E123" s="182" t="s">
        <v>0</v>
      </c>
      <c r="F123" s="183" t="s">
        <v>840</v>
      </c>
      <c r="G123" s="141">
        <v>6015046</v>
      </c>
      <c r="H123" s="141">
        <v>6000288.3300000001</v>
      </c>
      <c r="I123" s="106">
        <f t="shared" si="1"/>
        <v>99.754654079120925</v>
      </c>
    </row>
    <row r="124" spans="1:9">
      <c r="A124" s="61">
        <v>115</v>
      </c>
      <c r="B124" s="182" t="s">
        <v>145</v>
      </c>
      <c r="C124" s="182" t="s">
        <v>43</v>
      </c>
      <c r="D124" s="182" t="s">
        <v>642</v>
      </c>
      <c r="E124" s="182" t="s">
        <v>44</v>
      </c>
      <c r="F124" s="183" t="s">
        <v>331</v>
      </c>
      <c r="G124" s="141">
        <v>6015046</v>
      </c>
      <c r="H124" s="141">
        <v>6000288.3300000001</v>
      </c>
      <c r="I124" s="106">
        <f t="shared" si="1"/>
        <v>99.754654079120925</v>
      </c>
    </row>
    <row r="125" spans="1:9" ht="25.5">
      <c r="A125" s="61">
        <v>116</v>
      </c>
      <c r="B125" s="182" t="s">
        <v>145</v>
      </c>
      <c r="C125" s="182" t="s">
        <v>43</v>
      </c>
      <c r="D125" s="182" t="s">
        <v>771</v>
      </c>
      <c r="E125" s="182" t="s">
        <v>0</v>
      </c>
      <c r="F125" s="183" t="s">
        <v>770</v>
      </c>
      <c r="G125" s="141">
        <v>157900</v>
      </c>
      <c r="H125" s="141">
        <v>157895</v>
      </c>
      <c r="I125" s="106">
        <f t="shared" si="1"/>
        <v>99.996833438885375</v>
      </c>
    </row>
    <row r="126" spans="1:9">
      <c r="A126" s="61">
        <v>117</v>
      </c>
      <c r="B126" s="182" t="s">
        <v>145</v>
      </c>
      <c r="C126" s="182" t="s">
        <v>43</v>
      </c>
      <c r="D126" s="182" t="s">
        <v>771</v>
      </c>
      <c r="E126" s="182" t="s">
        <v>44</v>
      </c>
      <c r="F126" s="183" t="s">
        <v>331</v>
      </c>
      <c r="G126" s="141">
        <v>157900</v>
      </c>
      <c r="H126" s="141">
        <v>157895</v>
      </c>
      <c r="I126" s="106">
        <f t="shared" si="1"/>
        <v>99.996833438885375</v>
      </c>
    </row>
    <row r="127" spans="1:9">
      <c r="A127" s="61">
        <v>118</v>
      </c>
      <c r="B127" s="182" t="s">
        <v>145</v>
      </c>
      <c r="C127" s="182" t="s">
        <v>47</v>
      </c>
      <c r="D127" s="182" t="s">
        <v>107</v>
      </c>
      <c r="E127" s="182" t="s">
        <v>0</v>
      </c>
      <c r="F127" s="183" t="s">
        <v>321</v>
      </c>
      <c r="G127" s="141">
        <v>37500</v>
      </c>
      <c r="H127" s="141">
        <v>37500</v>
      </c>
      <c r="I127" s="106">
        <f t="shared" si="1"/>
        <v>100</v>
      </c>
    </row>
    <row r="128" spans="1:9" ht="38.25">
      <c r="A128" s="61">
        <v>119</v>
      </c>
      <c r="B128" s="182" t="s">
        <v>145</v>
      </c>
      <c r="C128" s="182" t="s">
        <v>47</v>
      </c>
      <c r="D128" s="182" t="s">
        <v>108</v>
      </c>
      <c r="E128" s="182" t="s">
        <v>0</v>
      </c>
      <c r="F128" s="183" t="s">
        <v>767</v>
      </c>
      <c r="G128" s="141">
        <v>37500</v>
      </c>
      <c r="H128" s="141">
        <v>37500</v>
      </c>
      <c r="I128" s="106">
        <f t="shared" si="1"/>
        <v>100</v>
      </c>
    </row>
    <row r="129" spans="1:9">
      <c r="A129" s="61">
        <v>120</v>
      </c>
      <c r="B129" s="182" t="s">
        <v>145</v>
      </c>
      <c r="C129" s="182" t="s">
        <v>47</v>
      </c>
      <c r="D129" s="182" t="s">
        <v>118</v>
      </c>
      <c r="E129" s="182" t="s">
        <v>0</v>
      </c>
      <c r="F129" s="183" t="s">
        <v>546</v>
      </c>
      <c r="G129" s="141">
        <v>37500</v>
      </c>
      <c r="H129" s="141">
        <v>37500</v>
      </c>
      <c r="I129" s="106">
        <f t="shared" si="1"/>
        <v>100</v>
      </c>
    </row>
    <row r="130" spans="1:9" ht="25.5">
      <c r="A130" s="61">
        <v>121</v>
      </c>
      <c r="B130" s="182" t="s">
        <v>145</v>
      </c>
      <c r="C130" s="182" t="s">
        <v>47</v>
      </c>
      <c r="D130" s="182" t="s">
        <v>48</v>
      </c>
      <c r="E130" s="182" t="s">
        <v>0</v>
      </c>
      <c r="F130" s="183" t="s">
        <v>322</v>
      </c>
      <c r="G130" s="141">
        <v>37500</v>
      </c>
      <c r="H130" s="141">
        <v>37500</v>
      </c>
      <c r="I130" s="106">
        <f t="shared" si="1"/>
        <v>100</v>
      </c>
    </row>
    <row r="131" spans="1:9" ht="25.5">
      <c r="A131" s="61">
        <v>122</v>
      </c>
      <c r="B131" s="182" t="s">
        <v>145</v>
      </c>
      <c r="C131" s="182" t="s">
        <v>47</v>
      </c>
      <c r="D131" s="182" t="s">
        <v>48</v>
      </c>
      <c r="E131" s="182" t="s">
        <v>7</v>
      </c>
      <c r="F131" s="183" t="s">
        <v>292</v>
      </c>
      <c r="G131" s="141">
        <v>37500</v>
      </c>
      <c r="H131" s="141">
        <v>37500</v>
      </c>
      <c r="I131" s="106">
        <f t="shared" si="1"/>
        <v>100</v>
      </c>
    </row>
    <row r="132" spans="1:9">
      <c r="A132" s="61">
        <v>123</v>
      </c>
      <c r="B132" s="182" t="s">
        <v>145</v>
      </c>
      <c r="C132" s="182" t="s">
        <v>49</v>
      </c>
      <c r="D132" s="182" t="s">
        <v>107</v>
      </c>
      <c r="E132" s="182" t="s">
        <v>0</v>
      </c>
      <c r="F132" s="183" t="s">
        <v>323</v>
      </c>
      <c r="G132" s="141">
        <v>1330471.05</v>
      </c>
      <c r="H132" s="141">
        <v>1264532.7</v>
      </c>
      <c r="I132" s="106">
        <f t="shared" si="1"/>
        <v>95.043984609811687</v>
      </c>
    </row>
    <row r="133" spans="1:9" ht="38.25">
      <c r="A133" s="61">
        <v>124</v>
      </c>
      <c r="B133" s="182" t="s">
        <v>145</v>
      </c>
      <c r="C133" s="182" t="s">
        <v>49</v>
      </c>
      <c r="D133" s="182" t="s">
        <v>108</v>
      </c>
      <c r="E133" s="182" t="s">
        <v>0</v>
      </c>
      <c r="F133" s="183" t="s">
        <v>767</v>
      </c>
      <c r="G133" s="141">
        <v>1330471.05</v>
      </c>
      <c r="H133" s="141">
        <v>1264532.7</v>
      </c>
      <c r="I133" s="106">
        <f t="shared" si="1"/>
        <v>95.043984609811687</v>
      </c>
    </row>
    <row r="134" spans="1:9" ht="25.5">
      <c r="A134" s="61">
        <v>125</v>
      </c>
      <c r="B134" s="182" t="s">
        <v>145</v>
      </c>
      <c r="C134" s="182" t="s">
        <v>49</v>
      </c>
      <c r="D134" s="182" t="s">
        <v>115</v>
      </c>
      <c r="E134" s="182" t="s">
        <v>0</v>
      </c>
      <c r="F134" s="183" t="s">
        <v>547</v>
      </c>
      <c r="G134" s="141">
        <v>100000</v>
      </c>
      <c r="H134" s="141">
        <v>100000</v>
      </c>
      <c r="I134" s="106">
        <f t="shared" si="1"/>
        <v>100</v>
      </c>
    </row>
    <row r="135" spans="1:9" ht="25.5">
      <c r="A135" s="61">
        <v>126</v>
      </c>
      <c r="B135" s="182" t="s">
        <v>145</v>
      </c>
      <c r="C135" s="182" t="s">
        <v>49</v>
      </c>
      <c r="D135" s="182" t="s">
        <v>643</v>
      </c>
      <c r="E135" s="182" t="s">
        <v>0</v>
      </c>
      <c r="F135" s="183" t="s">
        <v>684</v>
      </c>
      <c r="G135" s="141">
        <v>100000</v>
      </c>
      <c r="H135" s="141">
        <v>100000</v>
      </c>
      <c r="I135" s="106">
        <f t="shared" si="1"/>
        <v>100</v>
      </c>
    </row>
    <row r="136" spans="1:9" ht="25.5">
      <c r="A136" s="61">
        <v>127</v>
      </c>
      <c r="B136" s="182" t="s">
        <v>145</v>
      </c>
      <c r="C136" s="182" t="s">
        <v>49</v>
      </c>
      <c r="D136" s="182" t="s">
        <v>643</v>
      </c>
      <c r="E136" s="182" t="s">
        <v>7</v>
      </c>
      <c r="F136" s="183" t="s">
        <v>292</v>
      </c>
      <c r="G136" s="141">
        <v>100000</v>
      </c>
      <c r="H136" s="141">
        <v>100000</v>
      </c>
      <c r="I136" s="106">
        <f t="shared" si="1"/>
        <v>100</v>
      </c>
    </row>
    <row r="137" spans="1:9" ht="25.5">
      <c r="A137" s="61">
        <v>128</v>
      </c>
      <c r="B137" s="182" t="s">
        <v>145</v>
      </c>
      <c r="C137" s="182" t="s">
        <v>49</v>
      </c>
      <c r="D137" s="182" t="s">
        <v>116</v>
      </c>
      <c r="E137" s="182" t="s">
        <v>0</v>
      </c>
      <c r="F137" s="183" t="s">
        <v>548</v>
      </c>
      <c r="G137" s="141">
        <v>14000</v>
      </c>
      <c r="H137" s="141">
        <v>14000</v>
      </c>
      <c r="I137" s="106">
        <f t="shared" si="1"/>
        <v>100</v>
      </c>
    </row>
    <row r="138" spans="1:9" ht="25.5">
      <c r="A138" s="61">
        <v>129</v>
      </c>
      <c r="B138" s="182" t="s">
        <v>145</v>
      </c>
      <c r="C138" s="182" t="s">
        <v>49</v>
      </c>
      <c r="D138" s="182" t="s">
        <v>50</v>
      </c>
      <c r="E138" s="182" t="s">
        <v>0</v>
      </c>
      <c r="F138" s="183" t="s">
        <v>324</v>
      </c>
      <c r="G138" s="141">
        <v>14000</v>
      </c>
      <c r="H138" s="141">
        <v>14000</v>
      </c>
      <c r="I138" s="106">
        <f t="shared" si="1"/>
        <v>100</v>
      </c>
    </row>
    <row r="139" spans="1:9" ht="25.5">
      <c r="A139" s="61">
        <v>130</v>
      </c>
      <c r="B139" s="182" t="s">
        <v>145</v>
      </c>
      <c r="C139" s="182" t="s">
        <v>49</v>
      </c>
      <c r="D139" s="182" t="s">
        <v>50</v>
      </c>
      <c r="E139" s="182" t="s">
        <v>7</v>
      </c>
      <c r="F139" s="183" t="s">
        <v>292</v>
      </c>
      <c r="G139" s="141">
        <v>14000</v>
      </c>
      <c r="H139" s="141">
        <v>14000</v>
      </c>
      <c r="I139" s="106">
        <f t="shared" ref="I139:I200" si="2">H139/G139*100</f>
        <v>100</v>
      </c>
    </row>
    <row r="140" spans="1:9" ht="25.5">
      <c r="A140" s="61">
        <v>131</v>
      </c>
      <c r="B140" s="182" t="s">
        <v>145</v>
      </c>
      <c r="C140" s="182" t="s">
        <v>49</v>
      </c>
      <c r="D140" s="182" t="s">
        <v>117</v>
      </c>
      <c r="E140" s="182" t="s">
        <v>0</v>
      </c>
      <c r="F140" s="183" t="s">
        <v>549</v>
      </c>
      <c r="G140" s="141">
        <v>696729.51</v>
      </c>
      <c r="H140" s="141">
        <v>696699.01</v>
      </c>
      <c r="I140" s="106">
        <f t="shared" si="2"/>
        <v>99.995622404453627</v>
      </c>
    </row>
    <row r="141" spans="1:9">
      <c r="A141" s="61">
        <v>132</v>
      </c>
      <c r="B141" s="182" t="s">
        <v>145</v>
      </c>
      <c r="C141" s="182" t="s">
        <v>49</v>
      </c>
      <c r="D141" s="182" t="s">
        <v>51</v>
      </c>
      <c r="E141" s="182" t="s">
        <v>0</v>
      </c>
      <c r="F141" s="183" t="s">
        <v>325</v>
      </c>
      <c r="G141" s="141">
        <v>299314</v>
      </c>
      <c r="H141" s="141">
        <v>299314</v>
      </c>
      <c r="I141" s="106">
        <f t="shared" si="2"/>
        <v>100</v>
      </c>
    </row>
    <row r="142" spans="1:9" ht="25.5">
      <c r="A142" s="61">
        <v>133</v>
      </c>
      <c r="B142" s="182" t="s">
        <v>145</v>
      </c>
      <c r="C142" s="182" t="s">
        <v>49</v>
      </c>
      <c r="D142" s="182" t="s">
        <v>51</v>
      </c>
      <c r="E142" s="182" t="s">
        <v>7</v>
      </c>
      <c r="F142" s="183" t="s">
        <v>292</v>
      </c>
      <c r="G142" s="141">
        <v>299314</v>
      </c>
      <c r="H142" s="141">
        <v>299314</v>
      </c>
      <c r="I142" s="106">
        <f t="shared" si="2"/>
        <v>100</v>
      </c>
    </row>
    <row r="143" spans="1:9">
      <c r="A143" s="61">
        <v>134</v>
      </c>
      <c r="B143" s="182" t="s">
        <v>145</v>
      </c>
      <c r="C143" s="182" t="s">
        <v>49</v>
      </c>
      <c r="D143" s="182" t="s">
        <v>644</v>
      </c>
      <c r="E143" s="182" t="s">
        <v>0</v>
      </c>
      <c r="F143" s="183" t="s">
        <v>685</v>
      </c>
      <c r="G143" s="141">
        <v>278200</v>
      </c>
      <c r="H143" s="141">
        <v>278169.5</v>
      </c>
      <c r="I143" s="106">
        <f t="shared" si="2"/>
        <v>99.989036664270316</v>
      </c>
    </row>
    <row r="144" spans="1:9" ht="25.5">
      <c r="A144" s="61">
        <v>135</v>
      </c>
      <c r="B144" s="182" t="s">
        <v>145</v>
      </c>
      <c r="C144" s="182" t="s">
        <v>49</v>
      </c>
      <c r="D144" s="182" t="s">
        <v>644</v>
      </c>
      <c r="E144" s="182" t="s">
        <v>7</v>
      </c>
      <c r="F144" s="183" t="s">
        <v>292</v>
      </c>
      <c r="G144" s="141">
        <v>278200</v>
      </c>
      <c r="H144" s="141">
        <v>278169.5</v>
      </c>
      <c r="I144" s="106">
        <f t="shared" si="2"/>
        <v>99.989036664270316</v>
      </c>
    </row>
    <row r="145" spans="1:9">
      <c r="A145" s="61">
        <v>136</v>
      </c>
      <c r="B145" s="182" t="s">
        <v>145</v>
      </c>
      <c r="C145" s="182" t="s">
        <v>49</v>
      </c>
      <c r="D145" s="182" t="s">
        <v>645</v>
      </c>
      <c r="E145" s="182" t="s">
        <v>0</v>
      </c>
      <c r="F145" s="183" t="s">
        <v>685</v>
      </c>
      <c r="G145" s="141">
        <v>119215.51</v>
      </c>
      <c r="H145" s="141">
        <v>119215.51</v>
      </c>
      <c r="I145" s="106">
        <f t="shared" si="2"/>
        <v>100</v>
      </c>
    </row>
    <row r="146" spans="1:9" ht="25.5">
      <c r="A146" s="61">
        <v>137</v>
      </c>
      <c r="B146" s="182" t="s">
        <v>145</v>
      </c>
      <c r="C146" s="182" t="s">
        <v>49</v>
      </c>
      <c r="D146" s="182" t="s">
        <v>645</v>
      </c>
      <c r="E146" s="182" t="s">
        <v>7</v>
      </c>
      <c r="F146" s="183" t="s">
        <v>292</v>
      </c>
      <c r="G146" s="141">
        <v>119215.51</v>
      </c>
      <c r="H146" s="141">
        <v>119215.51</v>
      </c>
      <c r="I146" s="106">
        <f t="shared" si="2"/>
        <v>100</v>
      </c>
    </row>
    <row r="147" spans="1:9" ht="38.25">
      <c r="A147" s="61">
        <v>138</v>
      </c>
      <c r="B147" s="182" t="s">
        <v>145</v>
      </c>
      <c r="C147" s="182" t="s">
        <v>49</v>
      </c>
      <c r="D147" s="182" t="s">
        <v>119</v>
      </c>
      <c r="E147" s="182" t="s">
        <v>0</v>
      </c>
      <c r="F147" s="183" t="s">
        <v>326</v>
      </c>
      <c r="G147" s="141">
        <v>24500</v>
      </c>
      <c r="H147" s="141">
        <v>24010</v>
      </c>
      <c r="I147" s="106">
        <f t="shared" si="2"/>
        <v>98</v>
      </c>
    </row>
    <row r="148" spans="1:9" ht="25.5">
      <c r="A148" s="61">
        <v>139</v>
      </c>
      <c r="B148" s="182" t="s">
        <v>145</v>
      </c>
      <c r="C148" s="182" t="s">
        <v>49</v>
      </c>
      <c r="D148" s="182" t="s">
        <v>52</v>
      </c>
      <c r="E148" s="182" t="s">
        <v>0</v>
      </c>
      <c r="F148" s="183" t="s">
        <v>327</v>
      </c>
      <c r="G148" s="141">
        <v>24500</v>
      </c>
      <c r="H148" s="141">
        <v>24010</v>
      </c>
      <c r="I148" s="106">
        <f t="shared" si="2"/>
        <v>98</v>
      </c>
    </row>
    <row r="149" spans="1:9" ht="25.5">
      <c r="A149" s="61">
        <v>140</v>
      </c>
      <c r="B149" s="182" t="s">
        <v>145</v>
      </c>
      <c r="C149" s="182" t="s">
        <v>49</v>
      </c>
      <c r="D149" s="182" t="s">
        <v>52</v>
      </c>
      <c r="E149" s="182" t="s">
        <v>7</v>
      </c>
      <c r="F149" s="183" t="s">
        <v>292</v>
      </c>
      <c r="G149" s="141">
        <v>24500</v>
      </c>
      <c r="H149" s="141">
        <v>24010</v>
      </c>
      <c r="I149" s="106">
        <f t="shared" si="2"/>
        <v>98</v>
      </c>
    </row>
    <row r="150" spans="1:9" ht="25.5">
      <c r="A150" s="61">
        <v>141</v>
      </c>
      <c r="B150" s="182" t="s">
        <v>145</v>
      </c>
      <c r="C150" s="182" t="s">
        <v>49</v>
      </c>
      <c r="D150" s="182" t="s">
        <v>120</v>
      </c>
      <c r="E150" s="182" t="s">
        <v>0</v>
      </c>
      <c r="F150" s="183" t="s">
        <v>550</v>
      </c>
      <c r="G150" s="141">
        <v>495241.54</v>
      </c>
      <c r="H150" s="141">
        <v>429823.69</v>
      </c>
      <c r="I150" s="106">
        <f t="shared" si="2"/>
        <v>86.790718323022745</v>
      </c>
    </row>
    <row r="151" spans="1:9" ht="25.5">
      <c r="A151" s="61">
        <v>142</v>
      </c>
      <c r="B151" s="182" t="s">
        <v>145</v>
      </c>
      <c r="C151" s="182" t="s">
        <v>49</v>
      </c>
      <c r="D151" s="182" t="s">
        <v>53</v>
      </c>
      <c r="E151" s="182" t="s">
        <v>0</v>
      </c>
      <c r="F151" s="183" t="s">
        <v>328</v>
      </c>
      <c r="G151" s="141">
        <v>389741.54</v>
      </c>
      <c r="H151" s="141">
        <v>375823.69</v>
      </c>
      <c r="I151" s="106">
        <f t="shared" si="2"/>
        <v>96.42895391648527</v>
      </c>
    </row>
    <row r="152" spans="1:9" ht="25.5">
      <c r="A152" s="61">
        <v>143</v>
      </c>
      <c r="B152" s="182" t="s">
        <v>145</v>
      </c>
      <c r="C152" s="182" t="s">
        <v>49</v>
      </c>
      <c r="D152" s="182" t="s">
        <v>53</v>
      </c>
      <c r="E152" s="182" t="s">
        <v>7</v>
      </c>
      <c r="F152" s="183" t="s">
        <v>292</v>
      </c>
      <c r="G152" s="141">
        <v>389741.54</v>
      </c>
      <c r="H152" s="141">
        <v>375823.69</v>
      </c>
      <c r="I152" s="106">
        <f t="shared" si="2"/>
        <v>96.42895391648527</v>
      </c>
    </row>
    <row r="153" spans="1:9">
      <c r="A153" s="61">
        <v>144</v>
      </c>
      <c r="B153" s="182" t="s">
        <v>145</v>
      </c>
      <c r="C153" s="182" t="s">
        <v>49</v>
      </c>
      <c r="D153" s="182" t="s">
        <v>439</v>
      </c>
      <c r="E153" s="182" t="s">
        <v>0</v>
      </c>
      <c r="F153" s="183" t="s">
        <v>447</v>
      </c>
      <c r="G153" s="141">
        <v>105500</v>
      </c>
      <c r="H153" s="141">
        <v>54000</v>
      </c>
      <c r="I153" s="106">
        <f t="shared" si="2"/>
        <v>51.184834123222743</v>
      </c>
    </row>
    <row r="154" spans="1:9" ht="25.5">
      <c r="A154" s="61">
        <v>145</v>
      </c>
      <c r="B154" s="182" t="s">
        <v>145</v>
      </c>
      <c r="C154" s="182" t="s">
        <v>49</v>
      </c>
      <c r="D154" s="182" t="s">
        <v>439</v>
      </c>
      <c r="E154" s="182" t="s">
        <v>7</v>
      </c>
      <c r="F154" s="183" t="s">
        <v>292</v>
      </c>
      <c r="G154" s="141">
        <v>105500</v>
      </c>
      <c r="H154" s="141">
        <v>54000</v>
      </c>
      <c r="I154" s="106">
        <f t="shared" si="2"/>
        <v>51.184834123222743</v>
      </c>
    </row>
    <row r="155" spans="1:9">
      <c r="A155" s="61">
        <v>146</v>
      </c>
      <c r="B155" s="182" t="s">
        <v>145</v>
      </c>
      <c r="C155" s="182" t="s">
        <v>54</v>
      </c>
      <c r="D155" s="182" t="s">
        <v>107</v>
      </c>
      <c r="E155" s="182" t="s">
        <v>0</v>
      </c>
      <c r="F155" s="183" t="s">
        <v>551</v>
      </c>
      <c r="G155" s="141">
        <v>443890270.25</v>
      </c>
      <c r="H155" s="141">
        <v>392787689.38</v>
      </c>
      <c r="I155" s="106">
        <f t="shared" si="2"/>
        <v>88.487564541295555</v>
      </c>
    </row>
    <row r="156" spans="1:9">
      <c r="A156" s="61">
        <v>147</v>
      </c>
      <c r="B156" s="182" t="s">
        <v>145</v>
      </c>
      <c r="C156" s="182" t="s">
        <v>55</v>
      </c>
      <c r="D156" s="182" t="s">
        <v>107</v>
      </c>
      <c r="E156" s="182" t="s">
        <v>0</v>
      </c>
      <c r="F156" s="183" t="s">
        <v>329</v>
      </c>
      <c r="G156" s="141">
        <v>8218450.4699999997</v>
      </c>
      <c r="H156" s="141">
        <v>8218450.4699999997</v>
      </c>
      <c r="I156" s="106">
        <f t="shared" si="2"/>
        <v>100</v>
      </c>
    </row>
    <row r="157" spans="1:9" ht="38.25">
      <c r="A157" s="61">
        <v>148</v>
      </c>
      <c r="B157" s="182" t="s">
        <v>145</v>
      </c>
      <c r="C157" s="182" t="s">
        <v>55</v>
      </c>
      <c r="D157" s="182" t="s">
        <v>108</v>
      </c>
      <c r="E157" s="182" t="s">
        <v>0</v>
      </c>
      <c r="F157" s="183" t="s">
        <v>767</v>
      </c>
      <c r="G157" s="141">
        <v>7755762.9500000002</v>
      </c>
      <c r="H157" s="141">
        <v>7755762.9500000002</v>
      </c>
      <c r="I157" s="106">
        <f t="shared" si="2"/>
        <v>100</v>
      </c>
    </row>
    <row r="158" spans="1:9" ht="25.5">
      <c r="A158" s="61">
        <v>149</v>
      </c>
      <c r="B158" s="182" t="s">
        <v>145</v>
      </c>
      <c r="C158" s="182" t="s">
        <v>55</v>
      </c>
      <c r="D158" s="182" t="s">
        <v>121</v>
      </c>
      <c r="E158" s="182" t="s">
        <v>0</v>
      </c>
      <c r="F158" s="183" t="s">
        <v>492</v>
      </c>
      <c r="G158" s="141">
        <v>7755762.9500000002</v>
      </c>
      <c r="H158" s="141">
        <v>7755762.9500000002</v>
      </c>
      <c r="I158" s="106">
        <f t="shared" si="2"/>
        <v>100</v>
      </c>
    </row>
    <row r="159" spans="1:9" ht="25.5">
      <c r="A159" s="61">
        <v>150</v>
      </c>
      <c r="B159" s="182" t="s">
        <v>145</v>
      </c>
      <c r="C159" s="182" t="s">
        <v>55</v>
      </c>
      <c r="D159" s="182" t="s">
        <v>56</v>
      </c>
      <c r="E159" s="182" t="s">
        <v>0</v>
      </c>
      <c r="F159" s="183" t="s">
        <v>330</v>
      </c>
      <c r="G159" s="141">
        <v>1100594.42</v>
      </c>
      <c r="H159" s="141">
        <v>1100594.42</v>
      </c>
      <c r="I159" s="106">
        <f t="shared" si="2"/>
        <v>100</v>
      </c>
    </row>
    <row r="160" spans="1:9" ht="25.5">
      <c r="A160" s="61">
        <v>151</v>
      </c>
      <c r="B160" s="182" t="s">
        <v>145</v>
      </c>
      <c r="C160" s="182" t="s">
        <v>55</v>
      </c>
      <c r="D160" s="182" t="s">
        <v>56</v>
      </c>
      <c r="E160" s="182" t="s">
        <v>7</v>
      </c>
      <c r="F160" s="183" t="s">
        <v>292</v>
      </c>
      <c r="G160" s="141">
        <v>1100594.42</v>
      </c>
      <c r="H160" s="141">
        <v>1100594.42</v>
      </c>
      <c r="I160" s="106">
        <f t="shared" si="2"/>
        <v>100</v>
      </c>
    </row>
    <row r="161" spans="1:9" ht="25.5">
      <c r="A161" s="61">
        <v>152</v>
      </c>
      <c r="B161" s="182" t="s">
        <v>145</v>
      </c>
      <c r="C161" s="182" t="s">
        <v>55</v>
      </c>
      <c r="D161" s="182" t="s">
        <v>476</v>
      </c>
      <c r="E161" s="182" t="s">
        <v>0</v>
      </c>
      <c r="F161" s="183" t="s">
        <v>487</v>
      </c>
      <c r="G161" s="141">
        <v>5023.5200000000004</v>
      </c>
      <c r="H161" s="141">
        <v>5023.5200000000004</v>
      </c>
      <c r="I161" s="106">
        <f t="shared" si="2"/>
        <v>100</v>
      </c>
    </row>
    <row r="162" spans="1:9" ht="38.25">
      <c r="A162" s="61">
        <v>153</v>
      </c>
      <c r="B162" s="182" t="s">
        <v>145</v>
      </c>
      <c r="C162" s="182" t="s">
        <v>55</v>
      </c>
      <c r="D162" s="182" t="s">
        <v>476</v>
      </c>
      <c r="E162" s="182" t="s">
        <v>65</v>
      </c>
      <c r="F162" s="183" t="s">
        <v>339</v>
      </c>
      <c r="G162" s="141">
        <v>5023.5200000000004</v>
      </c>
      <c r="H162" s="141">
        <v>5023.5200000000004</v>
      </c>
      <c r="I162" s="106">
        <f t="shared" si="2"/>
        <v>100</v>
      </c>
    </row>
    <row r="163" spans="1:9" ht="38.25">
      <c r="A163" s="61">
        <v>154</v>
      </c>
      <c r="B163" s="182" t="s">
        <v>145</v>
      </c>
      <c r="C163" s="182" t="s">
        <v>55</v>
      </c>
      <c r="D163" s="182" t="s">
        <v>772</v>
      </c>
      <c r="E163" s="182" t="s">
        <v>0</v>
      </c>
      <c r="F163" s="183" t="s">
        <v>773</v>
      </c>
      <c r="G163" s="141">
        <v>5989022.4000000004</v>
      </c>
      <c r="H163" s="141">
        <v>5989022.4000000004</v>
      </c>
      <c r="I163" s="106">
        <f t="shared" si="2"/>
        <v>100</v>
      </c>
    </row>
    <row r="164" spans="1:9">
      <c r="A164" s="61">
        <v>155</v>
      </c>
      <c r="B164" s="182" t="s">
        <v>145</v>
      </c>
      <c r="C164" s="182" t="s">
        <v>55</v>
      </c>
      <c r="D164" s="182" t="s">
        <v>772</v>
      </c>
      <c r="E164" s="182" t="s">
        <v>44</v>
      </c>
      <c r="F164" s="183" t="s">
        <v>331</v>
      </c>
      <c r="G164" s="141">
        <v>5989022.4000000004</v>
      </c>
      <c r="H164" s="141">
        <v>5989022.4000000004</v>
      </c>
      <c r="I164" s="106">
        <f t="shared" si="2"/>
        <v>100</v>
      </c>
    </row>
    <row r="165" spans="1:9" ht="25.5">
      <c r="A165" s="61">
        <v>156</v>
      </c>
      <c r="B165" s="182" t="s">
        <v>145</v>
      </c>
      <c r="C165" s="182" t="s">
        <v>55</v>
      </c>
      <c r="D165" s="182" t="s">
        <v>774</v>
      </c>
      <c r="E165" s="182" t="s">
        <v>0</v>
      </c>
      <c r="F165" s="183" t="s">
        <v>775</v>
      </c>
      <c r="G165" s="141">
        <v>437791.07</v>
      </c>
      <c r="H165" s="141">
        <v>437791.07</v>
      </c>
      <c r="I165" s="106">
        <f t="shared" si="2"/>
        <v>100</v>
      </c>
    </row>
    <row r="166" spans="1:9">
      <c r="A166" s="61">
        <v>157</v>
      </c>
      <c r="B166" s="182" t="s">
        <v>145</v>
      </c>
      <c r="C166" s="182" t="s">
        <v>55</v>
      </c>
      <c r="D166" s="182" t="s">
        <v>774</v>
      </c>
      <c r="E166" s="182" t="s">
        <v>44</v>
      </c>
      <c r="F166" s="183" t="s">
        <v>331</v>
      </c>
      <c r="G166" s="141">
        <v>437791.07</v>
      </c>
      <c r="H166" s="141">
        <v>437791.07</v>
      </c>
      <c r="I166" s="106">
        <f t="shared" si="2"/>
        <v>100</v>
      </c>
    </row>
    <row r="167" spans="1:9" ht="25.5">
      <c r="A167" s="61">
        <v>158</v>
      </c>
      <c r="B167" s="182" t="s">
        <v>145</v>
      </c>
      <c r="C167" s="182" t="s">
        <v>55</v>
      </c>
      <c r="D167" s="182" t="s">
        <v>776</v>
      </c>
      <c r="E167" s="182" t="s">
        <v>0</v>
      </c>
      <c r="F167" s="183" t="s">
        <v>777</v>
      </c>
      <c r="G167" s="141">
        <v>223331.54</v>
      </c>
      <c r="H167" s="141">
        <v>223331.54</v>
      </c>
      <c r="I167" s="106">
        <f t="shared" si="2"/>
        <v>100</v>
      </c>
    </row>
    <row r="168" spans="1:9">
      <c r="A168" s="61">
        <v>159</v>
      </c>
      <c r="B168" s="182" t="s">
        <v>145</v>
      </c>
      <c r="C168" s="182" t="s">
        <v>55</v>
      </c>
      <c r="D168" s="182" t="s">
        <v>776</v>
      </c>
      <c r="E168" s="182" t="s">
        <v>44</v>
      </c>
      <c r="F168" s="183" t="s">
        <v>331</v>
      </c>
      <c r="G168" s="141">
        <v>223331.54</v>
      </c>
      <c r="H168" s="141">
        <v>223331.54</v>
      </c>
      <c r="I168" s="106">
        <f t="shared" si="2"/>
        <v>100</v>
      </c>
    </row>
    <row r="169" spans="1:9">
      <c r="A169" s="61">
        <v>160</v>
      </c>
      <c r="B169" s="182" t="s">
        <v>145</v>
      </c>
      <c r="C169" s="182" t="s">
        <v>55</v>
      </c>
      <c r="D169" s="182" t="s">
        <v>106</v>
      </c>
      <c r="E169" s="182" t="s">
        <v>0</v>
      </c>
      <c r="F169" s="183" t="s">
        <v>288</v>
      </c>
      <c r="G169" s="141">
        <v>462687.52</v>
      </c>
      <c r="H169" s="141">
        <v>462687.52</v>
      </c>
      <c r="I169" s="106">
        <f t="shared" si="2"/>
        <v>100</v>
      </c>
    </row>
    <row r="170" spans="1:9">
      <c r="A170" s="61">
        <v>161</v>
      </c>
      <c r="B170" s="182" t="s">
        <v>145</v>
      </c>
      <c r="C170" s="182" t="s">
        <v>55</v>
      </c>
      <c r="D170" s="182" t="s">
        <v>739</v>
      </c>
      <c r="E170" s="182" t="s">
        <v>0</v>
      </c>
      <c r="F170" s="183" t="s">
        <v>740</v>
      </c>
      <c r="G170" s="141">
        <v>43072</v>
      </c>
      <c r="H170" s="141">
        <v>43072</v>
      </c>
      <c r="I170" s="106">
        <f t="shared" si="2"/>
        <v>100</v>
      </c>
    </row>
    <row r="171" spans="1:9" ht="38.25">
      <c r="A171" s="61">
        <v>162</v>
      </c>
      <c r="B171" s="182" t="s">
        <v>145</v>
      </c>
      <c r="C171" s="182" t="s">
        <v>55</v>
      </c>
      <c r="D171" s="182" t="s">
        <v>739</v>
      </c>
      <c r="E171" s="182" t="s">
        <v>65</v>
      </c>
      <c r="F171" s="183" t="s">
        <v>339</v>
      </c>
      <c r="G171" s="141">
        <v>43072</v>
      </c>
      <c r="H171" s="141">
        <v>43072</v>
      </c>
      <c r="I171" s="106">
        <f t="shared" si="2"/>
        <v>100</v>
      </c>
    </row>
    <row r="172" spans="1:9">
      <c r="A172" s="61">
        <v>163</v>
      </c>
      <c r="B172" s="182" t="s">
        <v>145</v>
      </c>
      <c r="C172" s="182" t="s">
        <v>55</v>
      </c>
      <c r="D172" s="182" t="s">
        <v>57</v>
      </c>
      <c r="E172" s="182" t="s">
        <v>0</v>
      </c>
      <c r="F172" s="183" t="s">
        <v>332</v>
      </c>
      <c r="G172" s="141">
        <v>419615.52</v>
      </c>
      <c r="H172" s="141">
        <v>419615.52</v>
      </c>
      <c r="I172" s="106">
        <f t="shared" si="2"/>
        <v>100</v>
      </c>
    </row>
    <row r="173" spans="1:9" s="60" customFormat="1" ht="25.5">
      <c r="A173" s="61">
        <v>164</v>
      </c>
      <c r="B173" s="182" t="s">
        <v>145</v>
      </c>
      <c r="C173" s="182" t="s">
        <v>55</v>
      </c>
      <c r="D173" s="182" t="s">
        <v>57</v>
      </c>
      <c r="E173" s="182" t="s">
        <v>7</v>
      </c>
      <c r="F173" s="183" t="s">
        <v>292</v>
      </c>
      <c r="G173" s="141">
        <v>419615.52</v>
      </c>
      <c r="H173" s="141">
        <v>419615.52</v>
      </c>
      <c r="I173" s="106">
        <f t="shared" si="2"/>
        <v>100</v>
      </c>
    </row>
    <row r="174" spans="1:9">
      <c r="A174" s="61">
        <v>165</v>
      </c>
      <c r="B174" s="182" t="s">
        <v>145</v>
      </c>
      <c r="C174" s="182" t="s">
        <v>58</v>
      </c>
      <c r="D174" s="182" t="s">
        <v>107</v>
      </c>
      <c r="E174" s="182" t="s">
        <v>0</v>
      </c>
      <c r="F174" s="183" t="s">
        <v>333</v>
      </c>
      <c r="G174" s="141">
        <v>328111191.82999998</v>
      </c>
      <c r="H174" s="141">
        <v>281015703.61000001</v>
      </c>
      <c r="I174" s="106">
        <f t="shared" si="2"/>
        <v>85.646485279173007</v>
      </c>
    </row>
    <row r="175" spans="1:9" ht="38.25">
      <c r="A175" s="61">
        <v>166</v>
      </c>
      <c r="B175" s="182" t="s">
        <v>145</v>
      </c>
      <c r="C175" s="182" t="s">
        <v>58</v>
      </c>
      <c r="D175" s="182" t="s">
        <v>108</v>
      </c>
      <c r="E175" s="182" t="s">
        <v>0</v>
      </c>
      <c r="F175" s="183" t="s">
        <v>767</v>
      </c>
      <c r="G175" s="141">
        <v>84063956.239999995</v>
      </c>
      <c r="H175" s="141">
        <v>84063955.599999994</v>
      </c>
      <c r="I175" s="106">
        <f t="shared" si="2"/>
        <v>99.999999238674903</v>
      </c>
    </row>
    <row r="176" spans="1:9" ht="25.5">
      <c r="A176" s="61">
        <v>167</v>
      </c>
      <c r="B176" s="182" t="s">
        <v>145</v>
      </c>
      <c r="C176" s="182" t="s">
        <v>58</v>
      </c>
      <c r="D176" s="182" t="s">
        <v>123</v>
      </c>
      <c r="E176" s="182" t="s">
        <v>0</v>
      </c>
      <c r="F176" s="183" t="s">
        <v>334</v>
      </c>
      <c r="G176" s="141">
        <v>84063956.239999995</v>
      </c>
      <c r="H176" s="141">
        <v>84063955.599999994</v>
      </c>
      <c r="I176" s="106">
        <f t="shared" si="2"/>
        <v>99.999999238674903</v>
      </c>
    </row>
    <row r="177" spans="1:9" ht="25.5">
      <c r="A177" s="61">
        <v>168</v>
      </c>
      <c r="B177" s="182" t="s">
        <v>145</v>
      </c>
      <c r="C177" s="182" t="s">
        <v>58</v>
      </c>
      <c r="D177" s="182" t="s">
        <v>59</v>
      </c>
      <c r="E177" s="182" t="s">
        <v>0</v>
      </c>
      <c r="F177" s="183" t="s">
        <v>335</v>
      </c>
      <c r="G177" s="141">
        <v>565050.06999999995</v>
      </c>
      <c r="H177" s="141">
        <v>565050.06999999995</v>
      </c>
      <c r="I177" s="106">
        <f t="shared" si="2"/>
        <v>100</v>
      </c>
    </row>
    <row r="178" spans="1:9" s="60" customFormat="1" ht="25.5">
      <c r="A178" s="61">
        <v>169</v>
      </c>
      <c r="B178" s="182" t="s">
        <v>145</v>
      </c>
      <c r="C178" s="182" t="s">
        <v>58</v>
      </c>
      <c r="D178" s="182" t="s">
        <v>59</v>
      </c>
      <c r="E178" s="182" t="s">
        <v>7</v>
      </c>
      <c r="F178" s="183" t="s">
        <v>292</v>
      </c>
      <c r="G178" s="141">
        <v>565050.06999999995</v>
      </c>
      <c r="H178" s="141">
        <v>565050.06999999995</v>
      </c>
      <c r="I178" s="106">
        <f t="shared" si="2"/>
        <v>100</v>
      </c>
    </row>
    <row r="179" spans="1:9" ht="25.5">
      <c r="A179" s="61">
        <v>170</v>
      </c>
      <c r="B179" s="182" t="s">
        <v>145</v>
      </c>
      <c r="C179" s="182" t="s">
        <v>58</v>
      </c>
      <c r="D179" s="182" t="s">
        <v>60</v>
      </c>
      <c r="E179" s="182" t="s">
        <v>0</v>
      </c>
      <c r="F179" s="183" t="s">
        <v>336</v>
      </c>
      <c r="G179" s="141">
        <v>870579.27</v>
      </c>
      <c r="H179" s="141">
        <v>870578.63</v>
      </c>
      <c r="I179" s="106">
        <f t="shared" si="2"/>
        <v>99.999926485729446</v>
      </c>
    </row>
    <row r="180" spans="1:9" s="60" customFormat="1" ht="25.5">
      <c r="A180" s="61">
        <v>171</v>
      </c>
      <c r="B180" s="182" t="s">
        <v>145</v>
      </c>
      <c r="C180" s="182" t="s">
        <v>58</v>
      </c>
      <c r="D180" s="182" t="s">
        <v>60</v>
      </c>
      <c r="E180" s="182" t="s">
        <v>7</v>
      </c>
      <c r="F180" s="183" t="s">
        <v>292</v>
      </c>
      <c r="G180" s="141">
        <v>870579.27</v>
      </c>
      <c r="H180" s="141">
        <v>870578.63</v>
      </c>
      <c r="I180" s="106">
        <f t="shared" si="2"/>
        <v>99.999926485729446</v>
      </c>
    </row>
    <row r="181" spans="1:9">
      <c r="A181" s="61">
        <v>172</v>
      </c>
      <c r="B181" s="182" t="s">
        <v>145</v>
      </c>
      <c r="C181" s="182" t="s">
        <v>58</v>
      </c>
      <c r="D181" s="182" t="s">
        <v>646</v>
      </c>
      <c r="E181" s="182" t="s">
        <v>0</v>
      </c>
      <c r="F181" s="183" t="s">
        <v>686</v>
      </c>
      <c r="G181" s="141">
        <v>82628326.900000006</v>
      </c>
      <c r="H181" s="141">
        <v>82628326.900000006</v>
      </c>
      <c r="I181" s="106">
        <f t="shared" si="2"/>
        <v>100</v>
      </c>
    </row>
    <row r="182" spans="1:9">
      <c r="A182" s="61">
        <v>173</v>
      </c>
      <c r="B182" s="182" t="s">
        <v>145</v>
      </c>
      <c r="C182" s="182" t="s">
        <v>58</v>
      </c>
      <c r="D182" s="182" t="s">
        <v>646</v>
      </c>
      <c r="E182" s="182" t="s">
        <v>44</v>
      </c>
      <c r="F182" s="183" t="s">
        <v>331</v>
      </c>
      <c r="G182" s="141">
        <v>82628326.900000006</v>
      </c>
      <c r="H182" s="141">
        <v>82628326.900000006</v>
      </c>
      <c r="I182" s="106">
        <f t="shared" si="2"/>
        <v>100</v>
      </c>
    </row>
    <row r="183" spans="1:9" s="60" customFormat="1" ht="38.25">
      <c r="A183" s="61">
        <v>174</v>
      </c>
      <c r="B183" s="182" t="s">
        <v>145</v>
      </c>
      <c r="C183" s="182" t="s">
        <v>58</v>
      </c>
      <c r="D183" s="182" t="s">
        <v>125</v>
      </c>
      <c r="E183" s="182" t="s">
        <v>0</v>
      </c>
      <c r="F183" s="183" t="s">
        <v>768</v>
      </c>
      <c r="G183" s="141">
        <v>244047235.59</v>
      </c>
      <c r="H183" s="141">
        <v>196951748.00999999</v>
      </c>
      <c r="I183" s="106">
        <f t="shared" si="2"/>
        <v>80.702306475160995</v>
      </c>
    </row>
    <row r="184" spans="1:9" s="60" customFormat="1" ht="38.25">
      <c r="A184" s="61">
        <v>175</v>
      </c>
      <c r="B184" s="182" t="s">
        <v>145</v>
      </c>
      <c r="C184" s="182" t="s">
        <v>58</v>
      </c>
      <c r="D184" s="182" t="s">
        <v>284</v>
      </c>
      <c r="E184" s="182" t="s">
        <v>0</v>
      </c>
      <c r="F184" s="183" t="s">
        <v>354</v>
      </c>
      <c r="G184" s="141">
        <v>83170910.790000007</v>
      </c>
      <c r="H184" s="141">
        <v>76750438.030000001</v>
      </c>
      <c r="I184" s="106">
        <f t="shared" si="2"/>
        <v>92.280386617129636</v>
      </c>
    </row>
    <row r="185" spans="1:9" ht="25.5">
      <c r="A185" s="61">
        <v>176</v>
      </c>
      <c r="B185" s="182" t="s">
        <v>145</v>
      </c>
      <c r="C185" s="182" t="s">
        <v>58</v>
      </c>
      <c r="D185" s="182" t="s">
        <v>647</v>
      </c>
      <c r="E185" s="182" t="s">
        <v>0</v>
      </c>
      <c r="F185" s="183" t="s">
        <v>687</v>
      </c>
      <c r="G185" s="141">
        <v>34155609.840000004</v>
      </c>
      <c r="H185" s="141">
        <v>34155609.840000004</v>
      </c>
      <c r="I185" s="106">
        <f t="shared" si="2"/>
        <v>100</v>
      </c>
    </row>
    <row r="186" spans="1:9">
      <c r="A186" s="61">
        <v>177</v>
      </c>
      <c r="B186" s="182" t="s">
        <v>145</v>
      </c>
      <c r="C186" s="182" t="s">
        <v>58</v>
      </c>
      <c r="D186" s="182" t="s">
        <v>647</v>
      </c>
      <c r="E186" s="182" t="s">
        <v>44</v>
      </c>
      <c r="F186" s="183" t="s">
        <v>331</v>
      </c>
      <c r="G186" s="141">
        <v>34155609.840000004</v>
      </c>
      <c r="H186" s="141">
        <v>34155609.840000004</v>
      </c>
      <c r="I186" s="106">
        <f t="shared" si="2"/>
        <v>100</v>
      </c>
    </row>
    <row r="187" spans="1:9" ht="25.5">
      <c r="A187" s="61">
        <v>178</v>
      </c>
      <c r="B187" s="182" t="s">
        <v>145</v>
      </c>
      <c r="C187" s="182" t="s">
        <v>58</v>
      </c>
      <c r="D187" s="182" t="s">
        <v>648</v>
      </c>
      <c r="E187" s="182" t="s">
        <v>0</v>
      </c>
      <c r="F187" s="183" t="s">
        <v>687</v>
      </c>
      <c r="G187" s="141">
        <v>5460000.9500000002</v>
      </c>
      <c r="H187" s="141">
        <v>1082520</v>
      </c>
      <c r="I187" s="106">
        <f t="shared" si="2"/>
        <v>19.826370176730464</v>
      </c>
    </row>
    <row r="188" spans="1:9">
      <c r="A188" s="61">
        <v>179</v>
      </c>
      <c r="B188" s="182" t="s">
        <v>145</v>
      </c>
      <c r="C188" s="182" t="s">
        <v>58</v>
      </c>
      <c r="D188" s="182" t="s">
        <v>648</v>
      </c>
      <c r="E188" s="182" t="s">
        <v>44</v>
      </c>
      <c r="F188" s="183" t="s">
        <v>331</v>
      </c>
      <c r="G188" s="141">
        <v>5460000.9500000002</v>
      </c>
      <c r="H188" s="141">
        <v>1082520</v>
      </c>
      <c r="I188" s="106">
        <f t="shared" si="2"/>
        <v>19.826370176730464</v>
      </c>
    </row>
    <row r="189" spans="1:9" ht="25.5">
      <c r="A189" s="61">
        <v>180</v>
      </c>
      <c r="B189" s="182" t="s">
        <v>145</v>
      </c>
      <c r="C189" s="182" t="s">
        <v>58</v>
      </c>
      <c r="D189" s="182" t="s">
        <v>649</v>
      </c>
      <c r="E189" s="182" t="s">
        <v>0</v>
      </c>
      <c r="F189" s="183" t="s">
        <v>688</v>
      </c>
      <c r="G189" s="141">
        <v>43555300</v>
      </c>
      <c r="H189" s="141">
        <v>41512308.189999998</v>
      </c>
      <c r="I189" s="106">
        <f t="shared" si="2"/>
        <v>95.309430057880434</v>
      </c>
    </row>
    <row r="190" spans="1:9">
      <c r="A190" s="61">
        <v>181</v>
      </c>
      <c r="B190" s="182" t="s">
        <v>145</v>
      </c>
      <c r="C190" s="182" t="s">
        <v>58</v>
      </c>
      <c r="D190" s="182" t="s">
        <v>649</v>
      </c>
      <c r="E190" s="182" t="s">
        <v>44</v>
      </c>
      <c r="F190" s="183" t="s">
        <v>331</v>
      </c>
      <c r="G190" s="141">
        <v>43555300</v>
      </c>
      <c r="H190" s="141">
        <v>41512308.189999998</v>
      </c>
      <c r="I190" s="106">
        <f t="shared" si="2"/>
        <v>95.309430057880434</v>
      </c>
    </row>
    <row r="191" spans="1:9">
      <c r="A191" s="61">
        <v>182</v>
      </c>
      <c r="B191" s="182" t="s">
        <v>145</v>
      </c>
      <c r="C191" s="182" t="s">
        <v>58</v>
      </c>
      <c r="D191" s="182" t="s">
        <v>477</v>
      </c>
      <c r="E191" s="182" t="s">
        <v>0</v>
      </c>
      <c r="F191" s="183" t="s">
        <v>493</v>
      </c>
      <c r="G191" s="141">
        <v>52335525.600000001</v>
      </c>
      <c r="H191" s="141">
        <v>51007383.579999998</v>
      </c>
      <c r="I191" s="106">
        <f t="shared" si="2"/>
        <v>97.462255313625818</v>
      </c>
    </row>
    <row r="192" spans="1:9" ht="38.25">
      <c r="A192" s="61">
        <v>183</v>
      </c>
      <c r="B192" s="182" t="s">
        <v>145</v>
      </c>
      <c r="C192" s="182" t="s">
        <v>58</v>
      </c>
      <c r="D192" s="182" t="s">
        <v>650</v>
      </c>
      <c r="E192" s="182" t="s">
        <v>0</v>
      </c>
      <c r="F192" s="183" t="s">
        <v>689</v>
      </c>
      <c r="G192" s="141">
        <v>46636442.619999997</v>
      </c>
      <c r="H192" s="141">
        <v>45308300.600000001</v>
      </c>
      <c r="I192" s="106">
        <f t="shared" si="2"/>
        <v>97.152136944016348</v>
      </c>
    </row>
    <row r="193" spans="1:9">
      <c r="A193" s="61">
        <v>184</v>
      </c>
      <c r="B193" s="182" t="s">
        <v>145</v>
      </c>
      <c r="C193" s="182" t="s">
        <v>58</v>
      </c>
      <c r="D193" s="182" t="s">
        <v>650</v>
      </c>
      <c r="E193" s="182" t="s">
        <v>44</v>
      </c>
      <c r="F193" s="183" t="s">
        <v>331</v>
      </c>
      <c r="G193" s="141">
        <v>46636442.619999997</v>
      </c>
      <c r="H193" s="141">
        <v>45308300.600000001</v>
      </c>
      <c r="I193" s="106">
        <f t="shared" si="2"/>
        <v>97.152136944016348</v>
      </c>
    </row>
    <row r="194" spans="1:9" ht="25.5">
      <c r="A194" s="61">
        <v>185</v>
      </c>
      <c r="B194" s="182" t="s">
        <v>145</v>
      </c>
      <c r="C194" s="182" t="s">
        <v>58</v>
      </c>
      <c r="D194" s="182" t="s">
        <v>841</v>
      </c>
      <c r="E194" s="182" t="s">
        <v>0</v>
      </c>
      <c r="F194" s="183" t="s">
        <v>842</v>
      </c>
      <c r="G194" s="141">
        <v>32171.14</v>
      </c>
      <c r="H194" s="141">
        <v>32171.14</v>
      </c>
      <c r="I194" s="106">
        <f t="shared" si="2"/>
        <v>100</v>
      </c>
    </row>
    <row r="195" spans="1:9">
      <c r="A195" s="61">
        <v>186</v>
      </c>
      <c r="B195" s="182" t="s">
        <v>145</v>
      </c>
      <c r="C195" s="182" t="s">
        <v>58</v>
      </c>
      <c r="D195" s="182" t="s">
        <v>841</v>
      </c>
      <c r="E195" s="182" t="s">
        <v>44</v>
      </c>
      <c r="F195" s="183" t="s">
        <v>331</v>
      </c>
      <c r="G195" s="141">
        <v>32171.14</v>
      </c>
      <c r="H195" s="141">
        <v>32171.14</v>
      </c>
      <c r="I195" s="106">
        <f t="shared" si="2"/>
        <v>100</v>
      </c>
    </row>
    <row r="196" spans="1:9" ht="38.25">
      <c r="A196" s="61">
        <v>187</v>
      </c>
      <c r="B196" s="182" t="s">
        <v>145</v>
      </c>
      <c r="C196" s="182" t="s">
        <v>58</v>
      </c>
      <c r="D196" s="182" t="s">
        <v>651</v>
      </c>
      <c r="E196" s="182" t="s">
        <v>0</v>
      </c>
      <c r="F196" s="183" t="s">
        <v>689</v>
      </c>
      <c r="G196" s="141">
        <v>1412800</v>
      </c>
      <c r="H196" s="141">
        <v>1412800</v>
      </c>
      <c r="I196" s="106">
        <f t="shared" si="2"/>
        <v>100</v>
      </c>
    </row>
    <row r="197" spans="1:9">
      <c r="A197" s="61">
        <v>188</v>
      </c>
      <c r="B197" s="182" t="s">
        <v>145</v>
      </c>
      <c r="C197" s="182" t="s">
        <v>58</v>
      </c>
      <c r="D197" s="182" t="s">
        <v>651</v>
      </c>
      <c r="E197" s="182" t="s">
        <v>44</v>
      </c>
      <c r="F197" s="183" t="s">
        <v>331</v>
      </c>
      <c r="G197" s="141">
        <v>1412800</v>
      </c>
      <c r="H197" s="141">
        <v>1412800</v>
      </c>
      <c r="I197" s="106">
        <f t="shared" si="2"/>
        <v>100</v>
      </c>
    </row>
    <row r="198" spans="1:9" ht="38.25">
      <c r="A198" s="61">
        <v>189</v>
      </c>
      <c r="B198" s="182" t="s">
        <v>145</v>
      </c>
      <c r="C198" s="182" t="s">
        <v>58</v>
      </c>
      <c r="D198" s="182" t="s">
        <v>778</v>
      </c>
      <c r="E198" s="182" t="s">
        <v>0</v>
      </c>
      <c r="F198" s="183" t="s">
        <v>779</v>
      </c>
      <c r="G198" s="141">
        <v>95600.34</v>
      </c>
      <c r="H198" s="141">
        <v>95600.34</v>
      </c>
      <c r="I198" s="106">
        <f t="shared" si="2"/>
        <v>100</v>
      </c>
    </row>
    <row r="199" spans="1:9">
      <c r="A199" s="61">
        <v>190</v>
      </c>
      <c r="B199" s="182" t="s">
        <v>145</v>
      </c>
      <c r="C199" s="182" t="s">
        <v>58</v>
      </c>
      <c r="D199" s="182" t="s">
        <v>778</v>
      </c>
      <c r="E199" s="182" t="s">
        <v>44</v>
      </c>
      <c r="F199" s="183" t="s">
        <v>331</v>
      </c>
      <c r="G199" s="141">
        <v>95600.34</v>
      </c>
      <c r="H199" s="141">
        <v>95600.34</v>
      </c>
      <c r="I199" s="106">
        <f t="shared" si="2"/>
        <v>100</v>
      </c>
    </row>
    <row r="200" spans="1:9" ht="51">
      <c r="A200" s="61">
        <v>191</v>
      </c>
      <c r="B200" s="182" t="s">
        <v>145</v>
      </c>
      <c r="C200" s="182" t="s">
        <v>58</v>
      </c>
      <c r="D200" s="182" t="s">
        <v>652</v>
      </c>
      <c r="E200" s="182" t="s">
        <v>0</v>
      </c>
      <c r="F200" s="183" t="s">
        <v>690</v>
      </c>
      <c r="G200" s="141">
        <v>4158511.5</v>
      </c>
      <c r="H200" s="141">
        <v>4158511.5</v>
      </c>
      <c r="I200" s="106">
        <f t="shared" si="2"/>
        <v>100</v>
      </c>
    </row>
    <row r="201" spans="1:9">
      <c r="A201" s="61">
        <v>192</v>
      </c>
      <c r="B201" s="182" t="s">
        <v>145</v>
      </c>
      <c r="C201" s="182" t="s">
        <v>58</v>
      </c>
      <c r="D201" s="182" t="s">
        <v>652</v>
      </c>
      <c r="E201" s="182" t="s">
        <v>44</v>
      </c>
      <c r="F201" s="183" t="s">
        <v>331</v>
      </c>
      <c r="G201" s="141">
        <v>4158511.5</v>
      </c>
      <c r="H201" s="141">
        <v>4158511.5</v>
      </c>
      <c r="I201" s="106">
        <f t="shared" ref="I201:I264" si="3">H201/G201*100</f>
        <v>100</v>
      </c>
    </row>
    <row r="202" spans="1:9" ht="25.5">
      <c r="A202" s="61">
        <v>193</v>
      </c>
      <c r="B202" s="182" t="s">
        <v>145</v>
      </c>
      <c r="C202" s="182" t="s">
        <v>58</v>
      </c>
      <c r="D202" s="182" t="s">
        <v>653</v>
      </c>
      <c r="E202" s="182" t="s">
        <v>0</v>
      </c>
      <c r="F202" s="183" t="s">
        <v>691</v>
      </c>
      <c r="G202" s="141">
        <v>108540799.2</v>
      </c>
      <c r="H202" s="141">
        <v>69193926.400000006</v>
      </c>
      <c r="I202" s="106">
        <f t="shared" si="3"/>
        <v>63.749232463731488</v>
      </c>
    </row>
    <row r="203" spans="1:9" ht="38.25">
      <c r="A203" s="61">
        <v>194</v>
      </c>
      <c r="B203" s="182" t="s">
        <v>145</v>
      </c>
      <c r="C203" s="182" t="s">
        <v>58</v>
      </c>
      <c r="D203" s="182" t="s">
        <v>654</v>
      </c>
      <c r="E203" s="182" t="s">
        <v>0</v>
      </c>
      <c r="F203" s="183" t="s">
        <v>692</v>
      </c>
      <c r="G203" s="141">
        <v>105460063.2</v>
      </c>
      <c r="H203" s="141">
        <v>66173191.100000001</v>
      </c>
      <c r="I203" s="106">
        <f t="shared" si="3"/>
        <v>62.747156688599446</v>
      </c>
    </row>
    <row r="204" spans="1:9">
      <c r="A204" s="61">
        <v>195</v>
      </c>
      <c r="B204" s="182" t="s">
        <v>145</v>
      </c>
      <c r="C204" s="182" t="s">
        <v>58</v>
      </c>
      <c r="D204" s="182" t="s">
        <v>654</v>
      </c>
      <c r="E204" s="182" t="s">
        <v>44</v>
      </c>
      <c r="F204" s="183" t="s">
        <v>331</v>
      </c>
      <c r="G204" s="141">
        <v>105460063.2</v>
      </c>
      <c r="H204" s="141">
        <v>66173191.100000001</v>
      </c>
      <c r="I204" s="106">
        <f t="shared" si="3"/>
        <v>62.747156688599446</v>
      </c>
    </row>
    <row r="205" spans="1:9" ht="38.25">
      <c r="A205" s="61">
        <v>196</v>
      </c>
      <c r="B205" s="182" t="s">
        <v>145</v>
      </c>
      <c r="C205" s="182" t="s">
        <v>58</v>
      </c>
      <c r="D205" s="182" t="s">
        <v>655</v>
      </c>
      <c r="E205" s="182" t="s">
        <v>0</v>
      </c>
      <c r="F205" s="183" t="s">
        <v>693</v>
      </c>
      <c r="G205" s="141">
        <v>102500</v>
      </c>
      <c r="H205" s="141">
        <v>42500</v>
      </c>
      <c r="I205" s="106">
        <f t="shared" si="3"/>
        <v>41.463414634146339</v>
      </c>
    </row>
    <row r="206" spans="1:9">
      <c r="A206" s="61">
        <v>197</v>
      </c>
      <c r="B206" s="182" t="s">
        <v>145</v>
      </c>
      <c r="C206" s="182" t="s">
        <v>58</v>
      </c>
      <c r="D206" s="182" t="s">
        <v>655</v>
      </c>
      <c r="E206" s="182" t="s">
        <v>44</v>
      </c>
      <c r="F206" s="183" t="s">
        <v>331</v>
      </c>
      <c r="G206" s="141">
        <v>102500</v>
      </c>
      <c r="H206" s="141">
        <v>42500</v>
      </c>
      <c r="I206" s="106">
        <f t="shared" si="3"/>
        <v>41.463414634146339</v>
      </c>
    </row>
    <row r="207" spans="1:9" ht="38.25">
      <c r="A207" s="61">
        <v>198</v>
      </c>
      <c r="B207" s="182" t="s">
        <v>145</v>
      </c>
      <c r="C207" s="182" t="s">
        <v>58</v>
      </c>
      <c r="D207" s="182" t="s">
        <v>656</v>
      </c>
      <c r="E207" s="182" t="s">
        <v>0</v>
      </c>
      <c r="F207" s="183" t="s">
        <v>693</v>
      </c>
      <c r="G207" s="141">
        <v>2978236</v>
      </c>
      <c r="H207" s="141">
        <v>2978235.3</v>
      </c>
      <c r="I207" s="106">
        <f t="shared" si="3"/>
        <v>99.99997649615409</v>
      </c>
    </row>
    <row r="208" spans="1:9">
      <c r="A208" s="61">
        <v>199</v>
      </c>
      <c r="B208" s="182" t="s">
        <v>145</v>
      </c>
      <c r="C208" s="182" t="s">
        <v>58</v>
      </c>
      <c r="D208" s="182" t="s">
        <v>656</v>
      </c>
      <c r="E208" s="182" t="s">
        <v>44</v>
      </c>
      <c r="F208" s="183" t="s">
        <v>331</v>
      </c>
      <c r="G208" s="141">
        <v>2978236</v>
      </c>
      <c r="H208" s="141">
        <v>2978235.3</v>
      </c>
      <c r="I208" s="106">
        <f t="shared" si="3"/>
        <v>99.99997649615409</v>
      </c>
    </row>
    <row r="209" spans="1:9">
      <c r="A209" s="61">
        <v>200</v>
      </c>
      <c r="B209" s="182" t="s">
        <v>145</v>
      </c>
      <c r="C209" s="182" t="s">
        <v>61</v>
      </c>
      <c r="D209" s="182" t="s">
        <v>107</v>
      </c>
      <c r="E209" s="182" t="s">
        <v>0</v>
      </c>
      <c r="F209" s="183" t="s">
        <v>337</v>
      </c>
      <c r="G209" s="141">
        <v>97263746.75</v>
      </c>
      <c r="H209" s="141">
        <v>97081922.310000002</v>
      </c>
      <c r="I209" s="106">
        <f t="shared" si="3"/>
        <v>99.813060419657347</v>
      </c>
    </row>
    <row r="210" spans="1:9" ht="38.25">
      <c r="A210" s="61">
        <v>201</v>
      </c>
      <c r="B210" s="182" t="s">
        <v>145</v>
      </c>
      <c r="C210" s="182" t="s">
        <v>61</v>
      </c>
      <c r="D210" s="182" t="s">
        <v>108</v>
      </c>
      <c r="E210" s="182" t="s">
        <v>0</v>
      </c>
      <c r="F210" s="183" t="s">
        <v>767</v>
      </c>
      <c r="G210" s="141">
        <v>2010270.07</v>
      </c>
      <c r="H210" s="141">
        <v>2010213.07</v>
      </c>
      <c r="I210" s="106">
        <f t="shared" si="3"/>
        <v>99.99716456008322</v>
      </c>
    </row>
    <row r="211" spans="1:9" ht="25.5">
      <c r="A211" s="61">
        <v>202</v>
      </c>
      <c r="B211" s="182" t="s">
        <v>145</v>
      </c>
      <c r="C211" s="182" t="s">
        <v>61</v>
      </c>
      <c r="D211" s="182" t="s">
        <v>121</v>
      </c>
      <c r="E211" s="182" t="s">
        <v>0</v>
      </c>
      <c r="F211" s="183" t="s">
        <v>492</v>
      </c>
      <c r="G211" s="141">
        <v>760226</v>
      </c>
      <c r="H211" s="141">
        <v>760226</v>
      </c>
      <c r="I211" s="106">
        <f t="shared" si="3"/>
        <v>100</v>
      </c>
    </row>
    <row r="212" spans="1:9">
      <c r="A212" s="61">
        <v>203</v>
      </c>
      <c r="B212" s="182" t="s">
        <v>145</v>
      </c>
      <c r="C212" s="182" t="s">
        <v>61</v>
      </c>
      <c r="D212" s="182" t="s">
        <v>657</v>
      </c>
      <c r="E212" s="182" t="s">
        <v>0</v>
      </c>
      <c r="F212" s="183" t="s">
        <v>694</v>
      </c>
      <c r="G212" s="141">
        <v>760226</v>
      </c>
      <c r="H212" s="141">
        <v>760226</v>
      </c>
      <c r="I212" s="106">
        <f t="shared" si="3"/>
        <v>100</v>
      </c>
    </row>
    <row r="213" spans="1:9" ht="25.5">
      <c r="A213" s="61">
        <v>204</v>
      </c>
      <c r="B213" s="182" t="s">
        <v>145</v>
      </c>
      <c r="C213" s="182" t="s">
        <v>61</v>
      </c>
      <c r="D213" s="182" t="s">
        <v>657</v>
      </c>
      <c r="E213" s="182" t="s">
        <v>7</v>
      </c>
      <c r="F213" s="183" t="s">
        <v>292</v>
      </c>
      <c r="G213" s="141">
        <v>760226</v>
      </c>
      <c r="H213" s="141">
        <v>760226</v>
      </c>
      <c r="I213" s="106">
        <f t="shared" si="3"/>
        <v>100</v>
      </c>
    </row>
    <row r="214" spans="1:9" ht="25.5">
      <c r="A214" s="61">
        <v>205</v>
      </c>
      <c r="B214" s="182" t="s">
        <v>145</v>
      </c>
      <c r="C214" s="182" t="s">
        <v>61</v>
      </c>
      <c r="D214" s="182" t="s">
        <v>658</v>
      </c>
      <c r="E214" s="182" t="s">
        <v>0</v>
      </c>
      <c r="F214" s="183" t="s">
        <v>695</v>
      </c>
      <c r="G214" s="141">
        <v>1250044.07</v>
      </c>
      <c r="H214" s="141">
        <v>1249987.07</v>
      </c>
      <c r="I214" s="106">
        <f t="shared" si="3"/>
        <v>99.995440160761689</v>
      </c>
    </row>
    <row r="215" spans="1:9" ht="38.25">
      <c r="A215" s="61">
        <v>206</v>
      </c>
      <c r="B215" s="182" t="s">
        <v>145</v>
      </c>
      <c r="C215" s="182" t="s">
        <v>61</v>
      </c>
      <c r="D215" s="182" t="s">
        <v>659</v>
      </c>
      <c r="E215" s="182" t="s">
        <v>0</v>
      </c>
      <c r="F215" s="183" t="s">
        <v>696</v>
      </c>
      <c r="G215" s="141">
        <v>1199900</v>
      </c>
      <c r="H215" s="141">
        <v>1199843</v>
      </c>
      <c r="I215" s="106">
        <f t="shared" si="3"/>
        <v>99.995249604133676</v>
      </c>
    </row>
    <row r="216" spans="1:9" ht="25.5">
      <c r="A216" s="61">
        <v>207</v>
      </c>
      <c r="B216" s="182" t="s">
        <v>145</v>
      </c>
      <c r="C216" s="182" t="s">
        <v>61</v>
      </c>
      <c r="D216" s="182" t="s">
        <v>659</v>
      </c>
      <c r="E216" s="182" t="s">
        <v>7</v>
      </c>
      <c r="F216" s="183" t="s">
        <v>292</v>
      </c>
      <c r="G216" s="141">
        <v>1199900</v>
      </c>
      <c r="H216" s="141">
        <v>1199843</v>
      </c>
      <c r="I216" s="106">
        <f t="shared" si="3"/>
        <v>99.995249604133676</v>
      </c>
    </row>
    <row r="217" spans="1:9" ht="38.25">
      <c r="A217" s="61">
        <v>208</v>
      </c>
      <c r="B217" s="182" t="s">
        <v>145</v>
      </c>
      <c r="C217" s="182" t="s">
        <v>61</v>
      </c>
      <c r="D217" s="182" t="s">
        <v>660</v>
      </c>
      <c r="E217" s="182" t="s">
        <v>0</v>
      </c>
      <c r="F217" s="183" t="s">
        <v>696</v>
      </c>
      <c r="G217" s="141">
        <v>40834.07</v>
      </c>
      <c r="H217" s="141">
        <v>40834.07</v>
      </c>
      <c r="I217" s="106">
        <f t="shared" si="3"/>
        <v>100</v>
      </c>
    </row>
    <row r="218" spans="1:9" ht="25.5">
      <c r="A218" s="61">
        <v>209</v>
      </c>
      <c r="B218" s="182" t="s">
        <v>145</v>
      </c>
      <c r="C218" s="182" t="s">
        <v>61</v>
      </c>
      <c r="D218" s="182" t="s">
        <v>660</v>
      </c>
      <c r="E218" s="182" t="s">
        <v>7</v>
      </c>
      <c r="F218" s="183" t="s">
        <v>292</v>
      </c>
      <c r="G218" s="141">
        <v>40834.07</v>
      </c>
      <c r="H218" s="141">
        <v>40834.07</v>
      </c>
      <c r="I218" s="106">
        <f t="shared" si="3"/>
        <v>100</v>
      </c>
    </row>
    <row r="219" spans="1:9" ht="25.5">
      <c r="A219" s="61">
        <v>210</v>
      </c>
      <c r="B219" s="182" t="s">
        <v>145</v>
      </c>
      <c r="C219" s="182" t="s">
        <v>61</v>
      </c>
      <c r="D219" s="182" t="s">
        <v>661</v>
      </c>
      <c r="E219" s="182" t="s">
        <v>0</v>
      </c>
      <c r="F219" s="183" t="s">
        <v>697</v>
      </c>
      <c r="G219" s="141">
        <v>9310</v>
      </c>
      <c r="H219" s="141">
        <v>9310</v>
      </c>
      <c r="I219" s="106">
        <f t="shared" si="3"/>
        <v>100</v>
      </c>
    </row>
    <row r="220" spans="1:9" ht="25.5">
      <c r="A220" s="61">
        <v>211</v>
      </c>
      <c r="B220" s="182" t="s">
        <v>145</v>
      </c>
      <c r="C220" s="182" t="s">
        <v>61</v>
      </c>
      <c r="D220" s="182" t="s">
        <v>661</v>
      </c>
      <c r="E220" s="182" t="s">
        <v>7</v>
      </c>
      <c r="F220" s="183" t="s">
        <v>292</v>
      </c>
      <c r="G220" s="141">
        <v>9310</v>
      </c>
      <c r="H220" s="141">
        <v>9310</v>
      </c>
      <c r="I220" s="106">
        <f t="shared" si="3"/>
        <v>100</v>
      </c>
    </row>
    <row r="221" spans="1:9" ht="38.25">
      <c r="A221" s="61">
        <v>212</v>
      </c>
      <c r="B221" s="182" t="s">
        <v>145</v>
      </c>
      <c r="C221" s="182" t="s">
        <v>61</v>
      </c>
      <c r="D221" s="182" t="s">
        <v>125</v>
      </c>
      <c r="E221" s="182" t="s">
        <v>0</v>
      </c>
      <c r="F221" s="183" t="s">
        <v>768</v>
      </c>
      <c r="G221" s="141">
        <v>5734802</v>
      </c>
      <c r="H221" s="141">
        <v>5694574.2300000004</v>
      </c>
      <c r="I221" s="106">
        <f t="shared" si="3"/>
        <v>99.298532538699689</v>
      </c>
    </row>
    <row r="222" spans="1:9" s="60" customFormat="1" ht="25.5">
      <c r="A222" s="61">
        <v>213</v>
      </c>
      <c r="B222" s="182" t="s">
        <v>145</v>
      </c>
      <c r="C222" s="182" t="s">
        <v>61</v>
      </c>
      <c r="D222" s="182" t="s">
        <v>127</v>
      </c>
      <c r="E222" s="182" t="s">
        <v>0</v>
      </c>
      <c r="F222" s="183" t="s">
        <v>556</v>
      </c>
      <c r="G222" s="141">
        <v>5734802</v>
      </c>
      <c r="H222" s="141">
        <v>5694574.2300000004</v>
      </c>
      <c r="I222" s="106">
        <f t="shared" si="3"/>
        <v>99.298532538699689</v>
      </c>
    </row>
    <row r="223" spans="1:9" ht="25.5">
      <c r="A223" s="61">
        <v>214</v>
      </c>
      <c r="B223" s="182" t="s">
        <v>145</v>
      </c>
      <c r="C223" s="182" t="s">
        <v>61</v>
      </c>
      <c r="D223" s="182" t="s">
        <v>62</v>
      </c>
      <c r="E223" s="182" t="s">
        <v>0</v>
      </c>
      <c r="F223" s="183" t="s">
        <v>355</v>
      </c>
      <c r="G223" s="141">
        <v>5734802</v>
      </c>
      <c r="H223" s="141">
        <v>5694574.2300000004</v>
      </c>
      <c r="I223" s="106">
        <f t="shared" si="3"/>
        <v>99.298532538699689</v>
      </c>
    </row>
    <row r="224" spans="1:9" ht="25.5">
      <c r="A224" s="61">
        <v>215</v>
      </c>
      <c r="B224" s="182" t="s">
        <v>145</v>
      </c>
      <c r="C224" s="182" t="s">
        <v>61</v>
      </c>
      <c r="D224" s="182" t="s">
        <v>62</v>
      </c>
      <c r="E224" s="182" t="s">
        <v>7</v>
      </c>
      <c r="F224" s="183" t="s">
        <v>292</v>
      </c>
      <c r="G224" s="141">
        <v>1575484.42</v>
      </c>
      <c r="H224" s="141">
        <v>1535256.65</v>
      </c>
      <c r="I224" s="106">
        <f t="shared" si="3"/>
        <v>97.446641205122162</v>
      </c>
    </row>
    <row r="225" spans="1:9">
      <c r="A225" s="61">
        <v>216</v>
      </c>
      <c r="B225" s="182" t="s">
        <v>145</v>
      </c>
      <c r="C225" s="182" t="s">
        <v>61</v>
      </c>
      <c r="D225" s="182" t="s">
        <v>62</v>
      </c>
      <c r="E225" s="182" t="s">
        <v>46</v>
      </c>
      <c r="F225" s="183" t="s">
        <v>353</v>
      </c>
      <c r="G225" s="141">
        <v>4159317.58</v>
      </c>
      <c r="H225" s="141">
        <v>4159317.58</v>
      </c>
      <c r="I225" s="106">
        <f t="shared" si="3"/>
        <v>100</v>
      </c>
    </row>
    <row r="226" spans="1:9" ht="27" customHeight="1">
      <c r="A226" s="61">
        <v>217</v>
      </c>
      <c r="B226" s="182" t="s">
        <v>145</v>
      </c>
      <c r="C226" s="182" t="s">
        <v>61</v>
      </c>
      <c r="D226" s="182" t="s">
        <v>478</v>
      </c>
      <c r="E226" s="182" t="s">
        <v>0</v>
      </c>
      <c r="F226" s="183" t="s">
        <v>698</v>
      </c>
      <c r="G226" s="141">
        <v>82347890.680000007</v>
      </c>
      <c r="H226" s="141">
        <v>82328113.810000002</v>
      </c>
      <c r="I226" s="106">
        <f t="shared" si="3"/>
        <v>99.975983756430566</v>
      </c>
    </row>
    <row r="227" spans="1:9" s="60" customFormat="1" ht="25.5">
      <c r="A227" s="61">
        <v>218</v>
      </c>
      <c r="B227" s="182" t="s">
        <v>145</v>
      </c>
      <c r="C227" s="182" t="s">
        <v>61</v>
      </c>
      <c r="D227" s="182" t="s">
        <v>479</v>
      </c>
      <c r="E227" s="182" t="s">
        <v>0</v>
      </c>
      <c r="F227" s="183" t="s">
        <v>494</v>
      </c>
      <c r="G227" s="141">
        <v>11281705.970000001</v>
      </c>
      <c r="H227" s="141">
        <v>11281705.970000001</v>
      </c>
      <c r="I227" s="106">
        <f t="shared" si="3"/>
        <v>100</v>
      </c>
    </row>
    <row r="228" spans="1:9" ht="25.5">
      <c r="A228" s="61">
        <v>219</v>
      </c>
      <c r="B228" s="182" t="s">
        <v>145</v>
      </c>
      <c r="C228" s="182" t="s">
        <v>61</v>
      </c>
      <c r="D228" s="182" t="s">
        <v>479</v>
      </c>
      <c r="E228" s="182" t="s">
        <v>7</v>
      </c>
      <c r="F228" s="183" t="s">
        <v>292</v>
      </c>
      <c r="G228" s="141">
        <v>11281705.970000001</v>
      </c>
      <c r="H228" s="141">
        <v>11281705.970000001</v>
      </c>
      <c r="I228" s="106">
        <f t="shared" si="3"/>
        <v>100</v>
      </c>
    </row>
    <row r="229" spans="1:9" ht="25.5">
      <c r="A229" s="61">
        <v>220</v>
      </c>
      <c r="B229" s="182" t="s">
        <v>145</v>
      </c>
      <c r="C229" s="182" t="s">
        <v>61</v>
      </c>
      <c r="D229" s="182" t="s">
        <v>480</v>
      </c>
      <c r="E229" s="182" t="s">
        <v>0</v>
      </c>
      <c r="F229" s="183" t="s">
        <v>495</v>
      </c>
      <c r="G229" s="141">
        <v>19776.87</v>
      </c>
      <c r="H229" s="141">
        <v>0</v>
      </c>
      <c r="I229" s="106">
        <f t="shared" si="3"/>
        <v>0</v>
      </c>
    </row>
    <row r="230" spans="1:9" ht="25.5">
      <c r="A230" s="61">
        <v>221</v>
      </c>
      <c r="B230" s="182" t="s">
        <v>145</v>
      </c>
      <c r="C230" s="182" t="s">
        <v>61</v>
      </c>
      <c r="D230" s="182" t="s">
        <v>480</v>
      </c>
      <c r="E230" s="182" t="s">
        <v>7</v>
      </c>
      <c r="F230" s="183" t="s">
        <v>292</v>
      </c>
      <c r="G230" s="141">
        <v>19776.87</v>
      </c>
      <c r="H230" s="141">
        <v>0</v>
      </c>
      <c r="I230" s="106">
        <f t="shared" si="3"/>
        <v>0</v>
      </c>
    </row>
    <row r="231" spans="1:9" ht="25.5">
      <c r="A231" s="61">
        <v>222</v>
      </c>
      <c r="B231" s="182" t="s">
        <v>145</v>
      </c>
      <c r="C231" s="182" t="s">
        <v>61</v>
      </c>
      <c r="D231" s="182" t="s">
        <v>522</v>
      </c>
      <c r="E231" s="182" t="s">
        <v>0</v>
      </c>
      <c r="F231" s="183" t="s">
        <v>557</v>
      </c>
      <c r="G231" s="141">
        <v>71046407.840000004</v>
      </c>
      <c r="H231" s="141">
        <v>71046407.840000004</v>
      </c>
      <c r="I231" s="106">
        <f t="shared" si="3"/>
        <v>100</v>
      </c>
    </row>
    <row r="232" spans="1:9" ht="25.5">
      <c r="A232" s="61">
        <v>223</v>
      </c>
      <c r="B232" s="182" t="s">
        <v>145</v>
      </c>
      <c r="C232" s="182" t="s">
        <v>61</v>
      </c>
      <c r="D232" s="182" t="s">
        <v>522</v>
      </c>
      <c r="E232" s="182" t="s">
        <v>7</v>
      </c>
      <c r="F232" s="183" t="s">
        <v>292</v>
      </c>
      <c r="G232" s="141">
        <v>71046407.840000004</v>
      </c>
      <c r="H232" s="141">
        <v>71046407.840000004</v>
      </c>
      <c r="I232" s="106">
        <f t="shared" si="3"/>
        <v>100</v>
      </c>
    </row>
    <row r="233" spans="1:9">
      <c r="A233" s="61">
        <v>224</v>
      </c>
      <c r="B233" s="182" t="s">
        <v>145</v>
      </c>
      <c r="C233" s="182" t="s">
        <v>61</v>
      </c>
      <c r="D233" s="182" t="s">
        <v>106</v>
      </c>
      <c r="E233" s="182" t="s">
        <v>0</v>
      </c>
      <c r="F233" s="183" t="s">
        <v>288</v>
      </c>
      <c r="G233" s="141">
        <v>7170784</v>
      </c>
      <c r="H233" s="141">
        <v>7049021.2000000002</v>
      </c>
      <c r="I233" s="106">
        <f t="shared" si="3"/>
        <v>98.301959729926324</v>
      </c>
    </row>
    <row r="234" spans="1:9">
      <c r="A234" s="61">
        <v>225</v>
      </c>
      <c r="B234" s="182" t="s">
        <v>145</v>
      </c>
      <c r="C234" s="182" t="s">
        <v>61</v>
      </c>
      <c r="D234" s="182" t="s">
        <v>63</v>
      </c>
      <c r="E234" s="182" t="s">
        <v>0</v>
      </c>
      <c r="F234" s="183" t="s">
        <v>356</v>
      </c>
      <c r="G234" s="141">
        <v>7170784</v>
      </c>
      <c r="H234" s="141">
        <v>7049021.2000000002</v>
      </c>
      <c r="I234" s="106">
        <f t="shared" si="3"/>
        <v>98.301959729926324</v>
      </c>
    </row>
    <row r="235" spans="1:9" ht="25.5">
      <c r="A235" s="61">
        <v>226</v>
      </c>
      <c r="B235" s="182" t="s">
        <v>145</v>
      </c>
      <c r="C235" s="182" t="s">
        <v>61</v>
      </c>
      <c r="D235" s="182" t="s">
        <v>63</v>
      </c>
      <c r="E235" s="182" t="s">
        <v>7</v>
      </c>
      <c r="F235" s="183" t="s">
        <v>292</v>
      </c>
      <c r="G235" s="141">
        <v>7170784</v>
      </c>
      <c r="H235" s="141">
        <v>7049021.2000000002</v>
      </c>
      <c r="I235" s="106">
        <f t="shared" si="3"/>
        <v>98.301959729926324</v>
      </c>
    </row>
    <row r="236" spans="1:9">
      <c r="A236" s="61">
        <v>227</v>
      </c>
      <c r="B236" s="182" t="s">
        <v>145</v>
      </c>
      <c r="C236" s="182" t="s">
        <v>64</v>
      </c>
      <c r="D236" s="182" t="s">
        <v>107</v>
      </c>
      <c r="E236" s="182" t="s">
        <v>0</v>
      </c>
      <c r="F236" s="183" t="s">
        <v>338</v>
      </c>
      <c r="G236" s="141">
        <v>10296881.199999999</v>
      </c>
      <c r="H236" s="141">
        <v>6471612.9900000002</v>
      </c>
      <c r="I236" s="106">
        <f t="shared" si="3"/>
        <v>62.850224881685548</v>
      </c>
    </row>
    <row r="237" spans="1:9" ht="38.25">
      <c r="A237" s="61">
        <v>228</v>
      </c>
      <c r="B237" s="182" t="s">
        <v>145</v>
      </c>
      <c r="C237" s="182" t="s">
        <v>64</v>
      </c>
      <c r="D237" s="182" t="s">
        <v>125</v>
      </c>
      <c r="E237" s="182" t="s">
        <v>0</v>
      </c>
      <c r="F237" s="183" t="s">
        <v>768</v>
      </c>
      <c r="G237" s="141">
        <v>4676574.2</v>
      </c>
      <c r="H237" s="141">
        <v>852000</v>
      </c>
      <c r="I237" s="106">
        <f t="shared" si="3"/>
        <v>18.21846427669211</v>
      </c>
    </row>
    <row r="238" spans="1:9">
      <c r="A238" s="61">
        <v>229</v>
      </c>
      <c r="B238" s="182" t="s">
        <v>145</v>
      </c>
      <c r="C238" s="182" t="s">
        <v>64</v>
      </c>
      <c r="D238" s="182" t="s">
        <v>662</v>
      </c>
      <c r="E238" s="182" t="s">
        <v>0</v>
      </c>
      <c r="F238" s="183" t="s">
        <v>699</v>
      </c>
      <c r="G238" s="141">
        <v>4676574.2</v>
      </c>
      <c r="H238" s="141">
        <v>852000</v>
      </c>
      <c r="I238" s="106">
        <f t="shared" si="3"/>
        <v>18.21846427669211</v>
      </c>
    </row>
    <row r="239" spans="1:9" ht="25.5">
      <c r="A239" s="61">
        <v>230</v>
      </c>
      <c r="B239" s="182" t="s">
        <v>145</v>
      </c>
      <c r="C239" s="182" t="s">
        <v>64</v>
      </c>
      <c r="D239" s="182" t="s">
        <v>663</v>
      </c>
      <c r="E239" s="182" t="s">
        <v>0</v>
      </c>
      <c r="F239" s="183" t="s">
        <v>700</v>
      </c>
      <c r="G239" s="141">
        <v>3476885.65</v>
      </c>
      <c r="H239" s="141">
        <v>0</v>
      </c>
      <c r="I239" s="106">
        <f t="shared" si="3"/>
        <v>0</v>
      </c>
    </row>
    <row r="240" spans="1:9" ht="25.5">
      <c r="A240" s="61">
        <v>231</v>
      </c>
      <c r="B240" s="182" t="s">
        <v>145</v>
      </c>
      <c r="C240" s="182" t="s">
        <v>64</v>
      </c>
      <c r="D240" s="182" t="s">
        <v>663</v>
      </c>
      <c r="E240" s="182" t="s">
        <v>7</v>
      </c>
      <c r="F240" s="183" t="s">
        <v>292</v>
      </c>
      <c r="G240" s="141">
        <v>3476885.65</v>
      </c>
      <c r="H240" s="141">
        <v>0</v>
      </c>
      <c r="I240" s="106">
        <f t="shared" si="3"/>
        <v>0</v>
      </c>
    </row>
    <row r="241" spans="1:9" ht="25.5">
      <c r="A241" s="61">
        <v>232</v>
      </c>
      <c r="B241" s="182" t="s">
        <v>145</v>
      </c>
      <c r="C241" s="182" t="s">
        <v>64</v>
      </c>
      <c r="D241" s="182" t="s">
        <v>664</v>
      </c>
      <c r="E241" s="182" t="s">
        <v>0</v>
      </c>
      <c r="F241" s="183" t="s">
        <v>700</v>
      </c>
      <c r="G241" s="141">
        <v>1199688.55</v>
      </c>
      <c r="H241" s="141">
        <v>852000</v>
      </c>
      <c r="I241" s="106">
        <f t="shared" si="3"/>
        <v>71.018432242268219</v>
      </c>
    </row>
    <row r="242" spans="1:9" ht="25.5">
      <c r="A242" s="61">
        <v>233</v>
      </c>
      <c r="B242" s="182" t="s">
        <v>145</v>
      </c>
      <c r="C242" s="182" t="s">
        <v>64</v>
      </c>
      <c r="D242" s="182" t="s">
        <v>664</v>
      </c>
      <c r="E242" s="182" t="s">
        <v>7</v>
      </c>
      <c r="F242" s="183" t="s">
        <v>292</v>
      </c>
      <c r="G242" s="141">
        <v>1199688.55</v>
      </c>
      <c r="H242" s="141">
        <v>852000</v>
      </c>
      <c r="I242" s="106">
        <f t="shared" si="3"/>
        <v>71.018432242268219</v>
      </c>
    </row>
    <row r="243" spans="1:9">
      <c r="A243" s="61">
        <v>234</v>
      </c>
      <c r="B243" s="182" t="s">
        <v>145</v>
      </c>
      <c r="C243" s="182" t="s">
        <v>64</v>
      </c>
      <c r="D243" s="182" t="s">
        <v>106</v>
      </c>
      <c r="E243" s="182" t="s">
        <v>0</v>
      </c>
      <c r="F243" s="183" t="s">
        <v>288</v>
      </c>
      <c r="G243" s="141">
        <v>5620307</v>
      </c>
      <c r="H243" s="141">
        <v>5619612.9900000002</v>
      </c>
      <c r="I243" s="106">
        <f t="shared" si="3"/>
        <v>99.98765174215572</v>
      </c>
    </row>
    <row r="244" spans="1:9">
      <c r="A244" s="61">
        <v>235</v>
      </c>
      <c r="B244" s="182" t="s">
        <v>145</v>
      </c>
      <c r="C244" s="182" t="s">
        <v>64</v>
      </c>
      <c r="D244" s="182" t="s">
        <v>25</v>
      </c>
      <c r="E244" s="182" t="s">
        <v>0</v>
      </c>
      <c r="F244" s="183" t="s">
        <v>307</v>
      </c>
      <c r="G244" s="141">
        <v>5620307</v>
      </c>
      <c r="H244" s="141">
        <v>5619612.9900000002</v>
      </c>
      <c r="I244" s="106">
        <f t="shared" si="3"/>
        <v>99.98765174215572</v>
      </c>
    </row>
    <row r="245" spans="1:9">
      <c r="A245" s="61">
        <v>236</v>
      </c>
      <c r="B245" s="182" t="s">
        <v>145</v>
      </c>
      <c r="C245" s="182" t="s">
        <v>64</v>
      </c>
      <c r="D245" s="182" t="s">
        <v>25</v>
      </c>
      <c r="E245" s="182" t="s">
        <v>26</v>
      </c>
      <c r="F245" s="183" t="s">
        <v>537</v>
      </c>
      <c r="G245" s="141">
        <v>4994324.41</v>
      </c>
      <c r="H245" s="141">
        <v>4994131.0999999996</v>
      </c>
      <c r="I245" s="106">
        <f t="shared" si="3"/>
        <v>99.996129406419541</v>
      </c>
    </row>
    <row r="246" spans="1:9" ht="25.5">
      <c r="A246" s="61">
        <v>237</v>
      </c>
      <c r="B246" s="182" t="s">
        <v>145</v>
      </c>
      <c r="C246" s="182" t="s">
        <v>64</v>
      </c>
      <c r="D246" s="182" t="s">
        <v>25</v>
      </c>
      <c r="E246" s="182" t="s">
        <v>7</v>
      </c>
      <c r="F246" s="183" t="s">
        <v>292</v>
      </c>
      <c r="G246" s="141">
        <v>621932.59</v>
      </c>
      <c r="H246" s="141">
        <v>621431.89</v>
      </c>
      <c r="I246" s="106">
        <f t="shared" si="3"/>
        <v>99.919492882661132</v>
      </c>
    </row>
    <row r="247" spans="1:9">
      <c r="A247" s="61">
        <v>238</v>
      </c>
      <c r="B247" s="182" t="s">
        <v>145</v>
      </c>
      <c r="C247" s="182" t="s">
        <v>64</v>
      </c>
      <c r="D247" s="182" t="s">
        <v>25</v>
      </c>
      <c r="E247" s="182" t="s">
        <v>8</v>
      </c>
      <c r="F247" s="183" t="s">
        <v>293</v>
      </c>
      <c r="G247" s="141">
        <v>4050</v>
      </c>
      <c r="H247" s="141">
        <v>4050</v>
      </c>
      <c r="I247" s="106">
        <f t="shared" si="3"/>
        <v>100</v>
      </c>
    </row>
    <row r="248" spans="1:9">
      <c r="A248" s="61">
        <v>239</v>
      </c>
      <c r="B248" s="182" t="s">
        <v>145</v>
      </c>
      <c r="C248" s="182" t="s">
        <v>67</v>
      </c>
      <c r="D248" s="182" t="s">
        <v>107</v>
      </c>
      <c r="E248" s="182" t="s">
        <v>0</v>
      </c>
      <c r="F248" s="183" t="s">
        <v>552</v>
      </c>
      <c r="G248" s="141">
        <v>220303.06</v>
      </c>
      <c r="H248" s="141">
        <v>201927.24</v>
      </c>
      <c r="I248" s="106">
        <f t="shared" si="3"/>
        <v>91.658844865795317</v>
      </c>
    </row>
    <row r="249" spans="1:9">
      <c r="A249" s="61">
        <v>240</v>
      </c>
      <c r="B249" s="182" t="s">
        <v>145</v>
      </c>
      <c r="C249" s="182" t="s">
        <v>68</v>
      </c>
      <c r="D249" s="182" t="s">
        <v>107</v>
      </c>
      <c r="E249" s="182" t="s">
        <v>0</v>
      </c>
      <c r="F249" s="183" t="s">
        <v>340</v>
      </c>
      <c r="G249" s="141">
        <v>220303.06</v>
      </c>
      <c r="H249" s="141">
        <v>201927.24</v>
      </c>
      <c r="I249" s="106">
        <f t="shared" si="3"/>
        <v>91.658844865795317</v>
      </c>
    </row>
    <row r="250" spans="1:9" ht="38.25">
      <c r="A250" s="61">
        <v>241</v>
      </c>
      <c r="B250" s="182" t="s">
        <v>145</v>
      </c>
      <c r="C250" s="182" t="s">
        <v>68</v>
      </c>
      <c r="D250" s="182" t="s">
        <v>108</v>
      </c>
      <c r="E250" s="182" t="s">
        <v>0</v>
      </c>
      <c r="F250" s="183" t="s">
        <v>767</v>
      </c>
      <c r="G250" s="141">
        <v>220303.06</v>
      </c>
      <c r="H250" s="141">
        <v>201927.24</v>
      </c>
      <c r="I250" s="106">
        <f t="shared" si="3"/>
        <v>91.658844865795317</v>
      </c>
    </row>
    <row r="251" spans="1:9" s="60" customFormat="1" ht="25.5">
      <c r="A251" s="61">
        <v>242</v>
      </c>
      <c r="B251" s="182" t="s">
        <v>145</v>
      </c>
      <c r="C251" s="182" t="s">
        <v>68</v>
      </c>
      <c r="D251" s="182" t="s">
        <v>124</v>
      </c>
      <c r="E251" s="182" t="s">
        <v>0</v>
      </c>
      <c r="F251" s="183" t="s">
        <v>341</v>
      </c>
      <c r="G251" s="141">
        <v>220303.06</v>
      </c>
      <c r="H251" s="141">
        <v>201927.24</v>
      </c>
      <c r="I251" s="106">
        <f t="shared" si="3"/>
        <v>91.658844865795317</v>
      </c>
    </row>
    <row r="252" spans="1:9" ht="18" customHeight="1">
      <c r="A252" s="61">
        <v>243</v>
      </c>
      <c r="B252" s="182" t="s">
        <v>145</v>
      </c>
      <c r="C252" s="182" t="s">
        <v>68</v>
      </c>
      <c r="D252" s="182" t="s">
        <v>69</v>
      </c>
      <c r="E252" s="182" t="s">
        <v>0</v>
      </c>
      <c r="F252" s="183" t="s">
        <v>342</v>
      </c>
      <c r="G252" s="141">
        <v>220303.06</v>
      </c>
      <c r="H252" s="141">
        <v>201927.24</v>
      </c>
      <c r="I252" s="106">
        <f t="shared" si="3"/>
        <v>91.658844865795317</v>
      </c>
    </row>
    <row r="253" spans="1:9" ht="25.5">
      <c r="A253" s="61">
        <v>244</v>
      </c>
      <c r="B253" s="182" t="s">
        <v>145</v>
      </c>
      <c r="C253" s="182" t="s">
        <v>68</v>
      </c>
      <c r="D253" s="182" t="s">
        <v>69</v>
      </c>
      <c r="E253" s="182" t="s">
        <v>7</v>
      </c>
      <c r="F253" s="183" t="s">
        <v>292</v>
      </c>
      <c r="G253" s="141">
        <v>220303.06</v>
      </c>
      <c r="H253" s="141">
        <v>201927.24</v>
      </c>
      <c r="I253" s="106">
        <f t="shared" si="3"/>
        <v>91.658844865795317</v>
      </c>
    </row>
    <row r="254" spans="1:9">
      <c r="A254" s="61">
        <v>245</v>
      </c>
      <c r="B254" s="182" t="s">
        <v>145</v>
      </c>
      <c r="C254" s="182" t="s">
        <v>70</v>
      </c>
      <c r="D254" s="182" t="s">
        <v>107</v>
      </c>
      <c r="E254" s="182" t="s">
        <v>0</v>
      </c>
      <c r="F254" s="183" t="s">
        <v>558</v>
      </c>
      <c r="G254" s="141">
        <v>245210911.96000001</v>
      </c>
      <c r="H254" s="141">
        <v>242260409.71000001</v>
      </c>
      <c r="I254" s="106">
        <f t="shared" si="3"/>
        <v>98.796749204015327</v>
      </c>
    </row>
    <row r="255" spans="1:9" s="60" customFormat="1">
      <c r="A255" s="61">
        <v>246</v>
      </c>
      <c r="B255" s="182" t="s">
        <v>145</v>
      </c>
      <c r="C255" s="182" t="s">
        <v>71</v>
      </c>
      <c r="D255" s="182" t="s">
        <v>107</v>
      </c>
      <c r="E255" s="182" t="s">
        <v>0</v>
      </c>
      <c r="F255" s="183" t="s">
        <v>363</v>
      </c>
      <c r="G255" s="141">
        <v>97171723.319999993</v>
      </c>
      <c r="H255" s="141">
        <v>97171723.319999993</v>
      </c>
      <c r="I255" s="106">
        <f t="shared" si="3"/>
        <v>100</v>
      </c>
    </row>
    <row r="256" spans="1:9" ht="25.5">
      <c r="A256" s="61">
        <v>247</v>
      </c>
      <c r="B256" s="182" t="s">
        <v>145</v>
      </c>
      <c r="C256" s="182" t="s">
        <v>71</v>
      </c>
      <c r="D256" s="182" t="s">
        <v>129</v>
      </c>
      <c r="E256" s="182" t="s">
        <v>0</v>
      </c>
      <c r="F256" s="183" t="s">
        <v>701</v>
      </c>
      <c r="G256" s="141">
        <v>96381723.319999993</v>
      </c>
      <c r="H256" s="141">
        <v>96381723.319999993</v>
      </c>
      <c r="I256" s="106">
        <f t="shared" si="3"/>
        <v>100</v>
      </c>
    </row>
    <row r="257" spans="1:9" ht="25.5">
      <c r="A257" s="61">
        <v>248</v>
      </c>
      <c r="B257" s="182" t="s">
        <v>145</v>
      </c>
      <c r="C257" s="182" t="s">
        <v>71</v>
      </c>
      <c r="D257" s="182" t="s">
        <v>131</v>
      </c>
      <c r="E257" s="182" t="s">
        <v>0</v>
      </c>
      <c r="F257" s="183" t="s">
        <v>364</v>
      </c>
      <c r="G257" s="141">
        <v>94116672</v>
      </c>
      <c r="H257" s="141">
        <v>94116672</v>
      </c>
      <c r="I257" s="106">
        <f t="shared" si="3"/>
        <v>100</v>
      </c>
    </row>
    <row r="258" spans="1:9" ht="63.75">
      <c r="A258" s="61">
        <v>249</v>
      </c>
      <c r="B258" s="182" t="s">
        <v>145</v>
      </c>
      <c r="C258" s="182" t="s">
        <v>71</v>
      </c>
      <c r="D258" s="182" t="s">
        <v>72</v>
      </c>
      <c r="E258" s="182" t="s">
        <v>0</v>
      </c>
      <c r="F258" s="183" t="s">
        <v>365</v>
      </c>
      <c r="G258" s="141">
        <v>59235600</v>
      </c>
      <c r="H258" s="141">
        <v>59235600</v>
      </c>
      <c r="I258" s="106">
        <f t="shared" si="3"/>
        <v>100</v>
      </c>
    </row>
    <row r="259" spans="1:9">
      <c r="A259" s="61">
        <v>250</v>
      </c>
      <c r="B259" s="182" t="s">
        <v>145</v>
      </c>
      <c r="C259" s="182" t="s">
        <v>71</v>
      </c>
      <c r="D259" s="182" t="s">
        <v>72</v>
      </c>
      <c r="E259" s="182" t="s">
        <v>46</v>
      </c>
      <c r="F259" s="183" t="s">
        <v>353</v>
      </c>
      <c r="G259" s="141">
        <v>59235600</v>
      </c>
      <c r="H259" s="141">
        <v>59235600</v>
      </c>
      <c r="I259" s="106">
        <f t="shared" si="3"/>
        <v>100</v>
      </c>
    </row>
    <row r="260" spans="1:9" ht="69" customHeight="1">
      <c r="A260" s="61">
        <v>251</v>
      </c>
      <c r="B260" s="182" t="s">
        <v>145</v>
      </c>
      <c r="C260" s="182" t="s">
        <v>71</v>
      </c>
      <c r="D260" s="182" t="s">
        <v>73</v>
      </c>
      <c r="E260" s="182" t="s">
        <v>0</v>
      </c>
      <c r="F260" s="183" t="s">
        <v>366</v>
      </c>
      <c r="G260" s="141">
        <v>843000</v>
      </c>
      <c r="H260" s="141">
        <v>843000</v>
      </c>
      <c r="I260" s="106">
        <f t="shared" si="3"/>
        <v>100</v>
      </c>
    </row>
    <row r="261" spans="1:9">
      <c r="A261" s="61">
        <v>252</v>
      </c>
      <c r="B261" s="182" t="s">
        <v>145</v>
      </c>
      <c r="C261" s="182" t="s">
        <v>71</v>
      </c>
      <c r="D261" s="182" t="s">
        <v>73</v>
      </c>
      <c r="E261" s="182" t="s">
        <v>46</v>
      </c>
      <c r="F261" s="183" t="s">
        <v>353</v>
      </c>
      <c r="G261" s="141">
        <v>843000</v>
      </c>
      <c r="H261" s="141">
        <v>843000</v>
      </c>
      <c r="I261" s="106">
        <f t="shared" si="3"/>
        <v>100</v>
      </c>
    </row>
    <row r="262" spans="1:9" ht="38.25">
      <c r="A262" s="61">
        <v>253</v>
      </c>
      <c r="B262" s="182" t="s">
        <v>145</v>
      </c>
      <c r="C262" s="182" t="s">
        <v>71</v>
      </c>
      <c r="D262" s="182" t="s">
        <v>74</v>
      </c>
      <c r="E262" s="182" t="s">
        <v>0</v>
      </c>
      <c r="F262" s="183" t="s">
        <v>367</v>
      </c>
      <c r="G262" s="141">
        <v>34038072</v>
      </c>
      <c r="H262" s="141">
        <v>34038072</v>
      </c>
      <c r="I262" s="106">
        <f t="shared" si="3"/>
        <v>100</v>
      </c>
    </row>
    <row r="263" spans="1:9">
      <c r="A263" s="61">
        <v>254</v>
      </c>
      <c r="B263" s="182" t="s">
        <v>145</v>
      </c>
      <c r="C263" s="182" t="s">
        <v>71</v>
      </c>
      <c r="D263" s="182" t="s">
        <v>74</v>
      </c>
      <c r="E263" s="182" t="s">
        <v>46</v>
      </c>
      <c r="F263" s="183" t="s">
        <v>353</v>
      </c>
      <c r="G263" s="141">
        <v>34038072</v>
      </c>
      <c r="H263" s="141">
        <v>34038072</v>
      </c>
      <c r="I263" s="106">
        <f t="shared" si="3"/>
        <v>100</v>
      </c>
    </row>
    <row r="264" spans="1:9" ht="25.5">
      <c r="A264" s="61">
        <v>255</v>
      </c>
      <c r="B264" s="182" t="s">
        <v>145</v>
      </c>
      <c r="C264" s="182" t="s">
        <v>71</v>
      </c>
      <c r="D264" s="182" t="s">
        <v>134</v>
      </c>
      <c r="E264" s="182" t="s">
        <v>0</v>
      </c>
      <c r="F264" s="183" t="s">
        <v>368</v>
      </c>
      <c r="G264" s="141">
        <v>2265051.3199999998</v>
      </c>
      <c r="H264" s="141">
        <v>2265051.3199999998</v>
      </c>
      <c r="I264" s="106">
        <f t="shared" si="3"/>
        <v>100</v>
      </c>
    </row>
    <row r="265" spans="1:9" ht="38.25">
      <c r="A265" s="61">
        <v>256</v>
      </c>
      <c r="B265" s="182" t="s">
        <v>145</v>
      </c>
      <c r="C265" s="182" t="s">
        <v>71</v>
      </c>
      <c r="D265" s="182" t="s">
        <v>75</v>
      </c>
      <c r="E265" s="182" t="s">
        <v>0</v>
      </c>
      <c r="F265" s="183" t="s">
        <v>369</v>
      </c>
      <c r="G265" s="141">
        <v>2265051.3199999998</v>
      </c>
      <c r="H265" s="141">
        <v>2265051.3199999998</v>
      </c>
      <c r="I265" s="106">
        <f t="shared" ref="I265:I328" si="4">H265/G265*100</f>
        <v>100</v>
      </c>
    </row>
    <row r="266" spans="1:9">
      <c r="A266" s="61">
        <v>257</v>
      </c>
      <c r="B266" s="182" t="s">
        <v>145</v>
      </c>
      <c r="C266" s="182" t="s">
        <v>71</v>
      </c>
      <c r="D266" s="182" t="s">
        <v>75</v>
      </c>
      <c r="E266" s="182" t="s">
        <v>46</v>
      </c>
      <c r="F266" s="183" t="s">
        <v>353</v>
      </c>
      <c r="G266" s="141">
        <v>2265051.3199999998</v>
      </c>
      <c r="H266" s="141">
        <v>2265051.3199999998</v>
      </c>
      <c r="I266" s="106">
        <f t="shared" si="4"/>
        <v>100</v>
      </c>
    </row>
    <row r="267" spans="1:9">
      <c r="A267" s="61">
        <v>258</v>
      </c>
      <c r="B267" s="182" t="s">
        <v>145</v>
      </c>
      <c r="C267" s="182" t="s">
        <v>71</v>
      </c>
      <c r="D267" s="182" t="s">
        <v>106</v>
      </c>
      <c r="E267" s="182" t="s">
        <v>0</v>
      </c>
      <c r="F267" s="183" t="s">
        <v>288</v>
      </c>
      <c r="G267" s="141">
        <v>790000</v>
      </c>
      <c r="H267" s="141">
        <v>790000</v>
      </c>
      <c r="I267" s="106">
        <f t="shared" si="4"/>
        <v>100</v>
      </c>
    </row>
    <row r="268" spans="1:9" ht="38.25">
      <c r="A268" s="61">
        <v>259</v>
      </c>
      <c r="B268" s="182" t="s">
        <v>145</v>
      </c>
      <c r="C268" s="182" t="s">
        <v>71</v>
      </c>
      <c r="D268" s="182" t="s">
        <v>741</v>
      </c>
      <c r="E268" s="182" t="s">
        <v>0</v>
      </c>
      <c r="F268" s="183" t="s">
        <v>742</v>
      </c>
      <c r="G268" s="141">
        <v>790000</v>
      </c>
      <c r="H268" s="141">
        <v>790000</v>
      </c>
      <c r="I268" s="106">
        <f t="shared" si="4"/>
        <v>100</v>
      </c>
    </row>
    <row r="269" spans="1:9">
      <c r="A269" s="61">
        <v>260</v>
      </c>
      <c r="B269" s="182" t="s">
        <v>145</v>
      </c>
      <c r="C269" s="182" t="s">
        <v>71</v>
      </c>
      <c r="D269" s="182" t="s">
        <v>741</v>
      </c>
      <c r="E269" s="182" t="s">
        <v>46</v>
      </c>
      <c r="F269" s="183" t="s">
        <v>353</v>
      </c>
      <c r="G269" s="141">
        <v>790000</v>
      </c>
      <c r="H269" s="141">
        <v>790000</v>
      </c>
      <c r="I269" s="106">
        <f t="shared" si="4"/>
        <v>100</v>
      </c>
    </row>
    <row r="270" spans="1:9">
      <c r="A270" s="61">
        <v>261</v>
      </c>
      <c r="B270" s="182" t="s">
        <v>145</v>
      </c>
      <c r="C270" s="182" t="s">
        <v>76</v>
      </c>
      <c r="D270" s="182" t="s">
        <v>107</v>
      </c>
      <c r="E270" s="182" t="s">
        <v>0</v>
      </c>
      <c r="F270" s="183" t="s">
        <v>370</v>
      </c>
      <c r="G270" s="141">
        <v>95587340.359999999</v>
      </c>
      <c r="H270" s="141">
        <v>93521230.650000006</v>
      </c>
      <c r="I270" s="106">
        <f t="shared" si="4"/>
        <v>97.838511143611029</v>
      </c>
    </row>
    <row r="271" spans="1:9" ht="38.25">
      <c r="A271" s="61">
        <v>262</v>
      </c>
      <c r="B271" s="182" t="s">
        <v>145</v>
      </c>
      <c r="C271" s="182" t="s">
        <v>76</v>
      </c>
      <c r="D271" s="182" t="s">
        <v>125</v>
      </c>
      <c r="E271" s="182" t="s">
        <v>0</v>
      </c>
      <c r="F271" s="183" t="s">
        <v>768</v>
      </c>
      <c r="G271" s="141">
        <v>25000</v>
      </c>
      <c r="H271" s="141">
        <v>25000</v>
      </c>
      <c r="I271" s="106">
        <f t="shared" si="4"/>
        <v>100</v>
      </c>
    </row>
    <row r="272" spans="1:9">
      <c r="A272" s="61">
        <v>263</v>
      </c>
      <c r="B272" s="182" t="s">
        <v>145</v>
      </c>
      <c r="C272" s="182" t="s">
        <v>76</v>
      </c>
      <c r="D272" s="182" t="s">
        <v>743</v>
      </c>
      <c r="E272" s="182" t="s">
        <v>0</v>
      </c>
      <c r="F272" s="183" t="s">
        <v>744</v>
      </c>
      <c r="G272" s="141">
        <v>25000</v>
      </c>
      <c r="H272" s="141">
        <v>25000</v>
      </c>
      <c r="I272" s="106">
        <f t="shared" si="4"/>
        <v>100</v>
      </c>
    </row>
    <row r="273" spans="1:9" ht="38.25">
      <c r="A273" s="61">
        <v>264</v>
      </c>
      <c r="B273" s="182" t="s">
        <v>145</v>
      </c>
      <c r="C273" s="182" t="s">
        <v>76</v>
      </c>
      <c r="D273" s="182" t="s">
        <v>745</v>
      </c>
      <c r="E273" s="182" t="s">
        <v>0</v>
      </c>
      <c r="F273" s="183" t="s">
        <v>746</v>
      </c>
      <c r="G273" s="141">
        <v>25000</v>
      </c>
      <c r="H273" s="141">
        <v>25000</v>
      </c>
      <c r="I273" s="106">
        <f t="shared" si="4"/>
        <v>100</v>
      </c>
    </row>
    <row r="274" spans="1:9">
      <c r="A274" s="61">
        <v>265</v>
      </c>
      <c r="B274" s="182" t="s">
        <v>145</v>
      </c>
      <c r="C274" s="182" t="s">
        <v>76</v>
      </c>
      <c r="D274" s="182" t="s">
        <v>745</v>
      </c>
      <c r="E274" s="182" t="s">
        <v>44</v>
      </c>
      <c r="F274" s="183" t="s">
        <v>331</v>
      </c>
      <c r="G274" s="141">
        <v>25000</v>
      </c>
      <c r="H274" s="141">
        <v>25000</v>
      </c>
      <c r="I274" s="106">
        <f t="shared" si="4"/>
        <v>100</v>
      </c>
    </row>
    <row r="275" spans="1:9" ht="25.5">
      <c r="A275" s="61">
        <v>266</v>
      </c>
      <c r="B275" s="182" t="s">
        <v>145</v>
      </c>
      <c r="C275" s="182" t="s">
        <v>76</v>
      </c>
      <c r="D275" s="182" t="s">
        <v>129</v>
      </c>
      <c r="E275" s="182" t="s">
        <v>0</v>
      </c>
      <c r="F275" s="183" t="s">
        <v>701</v>
      </c>
      <c r="G275" s="141">
        <v>94182040.359999999</v>
      </c>
      <c r="H275" s="141">
        <v>92115930.650000006</v>
      </c>
      <c r="I275" s="106">
        <f t="shared" si="4"/>
        <v>97.806259344029371</v>
      </c>
    </row>
    <row r="276" spans="1:9" ht="25.5">
      <c r="A276" s="61">
        <v>267</v>
      </c>
      <c r="B276" s="182" t="s">
        <v>145</v>
      </c>
      <c r="C276" s="182" t="s">
        <v>76</v>
      </c>
      <c r="D276" s="182" t="s">
        <v>130</v>
      </c>
      <c r="E276" s="182" t="s">
        <v>0</v>
      </c>
      <c r="F276" s="183" t="s">
        <v>371</v>
      </c>
      <c r="G276" s="141">
        <v>93228234.359999999</v>
      </c>
      <c r="H276" s="141">
        <v>91162124.650000006</v>
      </c>
      <c r="I276" s="106">
        <f t="shared" si="4"/>
        <v>97.783815467295327</v>
      </c>
    </row>
    <row r="277" spans="1:9" ht="89.25">
      <c r="A277" s="61">
        <v>268</v>
      </c>
      <c r="B277" s="182" t="s">
        <v>145</v>
      </c>
      <c r="C277" s="182" t="s">
        <v>76</v>
      </c>
      <c r="D277" s="182" t="s">
        <v>77</v>
      </c>
      <c r="E277" s="182" t="s">
        <v>0</v>
      </c>
      <c r="F277" s="183" t="s">
        <v>372</v>
      </c>
      <c r="G277" s="141">
        <v>58561000</v>
      </c>
      <c r="H277" s="141">
        <v>58561000</v>
      </c>
      <c r="I277" s="106">
        <f t="shared" si="4"/>
        <v>100</v>
      </c>
    </row>
    <row r="278" spans="1:9">
      <c r="A278" s="61">
        <v>269</v>
      </c>
      <c r="B278" s="182" t="s">
        <v>145</v>
      </c>
      <c r="C278" s="182" t="s">
        <v>76</v>
      </c>
      <c r="D278" s="182" t="s">
        <v>77</v>
      </c>
      <c r="E278" s="182" t="s">
        <v>46</v>
      </c>
      <c r="F278" s="183" t="s">
        <v>353</v>
      </c>
      <c r="G278" s="141">
        <v>58561000</v>
      </c>
      <c r="H278" s="141">
        <v>58561000</v>
      </c>
      <c r="I278" s="106">
        <f t="shared" si="4"/>
        <v>100</v>
      </c>
    </row>
    <row r="279" spans="1:9" s="60" customFormat="1" ht="89.25">
      <c r="A279" s="61">
        <v>270</v>
      </c>
      <c r="B279" s="182" t="s">
        <v>145</v>
      </c>
      <c r="C279" s="182" t="s">
        <v>76</v>
      </c>
      <c r="D279" s="182" t="s">
        <v>78</v>
      </c>
      <c r="E279" s="182" t="s">
        <v>0</v>
      </c>
      <c r="F279" s="183" t="s">
        <v>373</v>
      </c>
      <c r="G279" s="141">
        <v>4453700</v>
      </c>
      <c r="H279" s="141">
        <v>4453700</v>
      </c>
      <c r="I279" s="106">
        <f t="shared" si="4"/>
        <v>100</v>
      </c>
    </row>
    <row r="280" spans="1:9">
      <c r="A280" s="61">
        <v>271</v>
      </c>
      <c r="B280" s="182" t="s">
        <v>145</v>
      </c>
      <c r="C280" s="182" t="s">
        <v>76</v>
      </c>
      <c r="D280" s="182" t="s">
        <v>78</v>
      </c>
      <c r="E280" s="182" t="s">
        <v>46</v>
      </c>
      <c r="F280" s="183" t="s">
        <v>353</v>
      </c>
      <c r="G280" s="141">
        <v>4453700</v>
      </c>
      <c r="H280" s="141">
        <v>4453700</v>
      </c>
      <c r="I280" s="106">
        <f t="shared" si="4"/>
        <v>100</v>
      </c>
    </row>
    <row r="281" spans="1:9" ht="25.5">
      <c r="A281" s="61">
        <v>272</v>
      </c>
      <c r="B281" s="182" t="s">
        <v>145</v>
      </c>
      <c r="C281" s="182" t="s">
        <v>76</v>
      </c>
      <c r="D281" s="182" t="s">
        <v>79</v>
      </c>
      <c r="E281" s="182" t="s">
        <v>0</v>
      </c>
      <c r="F281" s="183" t="s">
        <v>374</v>
      </c>
      <c r="G281" s="141">
        <v>7793048.3600000003</v>
      </c>
      <c r="H281" s="141">
        <v>6310200.6100000003</v>
      </c>
      <c r="I281" s="106">
        <f t="shared" si="4"/>
        <v>80.97217312789779</v>
      </c>
    </row>
    <row r="282" spans="1:9">
      <c r="A282" s="61">
        <v>273</v>
      </c>
      <c r="B282" s="182" t="s">
        <v>145</v>
      </c>
      <c r="C282" s="182" t="s">
        <v>76</v>
      </c>
      <c r="D282" s="182" t="s">
        <v>79</v>
      </c>
      <c r="E282" s="182" t="s">
        <v>46</v>
      </c>
      <c r="F282" s="183" t="s">
        <v>353</v>
      </c>
      <c r="G282" s="141">
        <v>7793048.3600000003</v>
      </c>
      <c r="H282" s="141">
        <v>6310200.6100000003</v>
      </c>
      <c r="I282" s="106">
        <f t="shared" si="4"/>
        <v>80.97217312789779</v>
      </c>
    </row>
    <row r="283" spans="1:9" ht="38.25">
      <c r="A283" s="61">
        <v>274</v>
      </c>
      <c r="B283" s="182" t="s">
        <v>145</v>
      </c>
      <c r="C283" s="182" t="s">
        <v>76</v>
      </c>
      <c r="D283" s="182" t="s">
        <v>525</v>
      </c>
      <c r="E283" s="182" t="s">
        <v>0</v>
      </c>
      <c r="F283" s="183" t="s">
        <v>559</v>
      </c>
      <c r="G283" s="141">
        <v>403135</v>
      </c>
      <c r="H283" s="141">
        <v>403135</v>
      </c>
      <c r="I283" s="106">
        <f t="shared" si="4"/>
        <v>100</v>
      </c>
    </row>
    <row r="284" spans="1:9" s="60" customFormat="1">
      <c r="A284" s="61">
        <v>275</v>
      </c>
      <c r="B284" s="182" t="s">
        <v>145</v>
      </c>
      <c r="C284" s="182" t="s">
        <v>76</v>
      </c>
      <c r="D284" s="182" t="s">
        <v>525</v>
      </c>
      <c r="E284" s="182" t="s">
        <v>46</v>
      </c>
      <c r="F284" s="183" t="s">
        <v>353</v>
      </c>
      <c r="G284" s="141">
        <v>403135</v>
      </c>
      <c r="H284" s="141">
        <v>403135</v>
      </c>
      <c r="I284" s="106">
        <f t="shared" si="4"/>
        <v>100</v>
      </c>
    </row>
    <row r="285" spans="1:9" s="60" customFormat="1" ht="25.5">
      <c r="A285" s="61">
        <v>276</v>
      </c>
      <c r="B285" s="182" t="s">
        <v>145</v>
      </c>
      <c r="C285" s="182" t="s">
        <v>76</v>
      </c>
      <c r="D285" s="182" t="s">
        <v>80</v>
      </c>
      <c r="E285" s="182" t="s">
        <v>0</v>
      </c>
      <c r="F285" s="183" t="s">
        <v>375</v>
      </c>
      <c r="G285" s="141">
        <v>18141200</v>
      </c>
      <c r="H285" s="141">
        <v>18141200</v>
      </c>
      <c r="I285" s="106">
        <f t="shared" si="4"/>
        <v>100</v>
      </c>
    </row>
    <row r="286" spans="1:9">
      <c r="A286" s="61">
        <v>277</v>
      </c>
      <c r="B286" s="182" t="s">
        <v>145</v>
      </c>
      <c r="C286" s="182" t="s">
        <v>76</v>
      </c>
      <c r="D286" s="182" t="s">
        <v>80</v>
      </c>
      <c r="E286" s="182" t="s">
        <v>46</v>
      </c>
      <c r="F286" s="183" t="s">
        <v>353</v>
      </c>
      <c r="G286" s="141">
        <v>18141200</v>
      </c>
      <c r="H286" s="141">
        <v>18141200</v>
      </c>
      <c r="I286" s="106">
        <f t="shared" si="4"/>
        <v>100</v>
      </c>
    </row>
    <row r="287" spans="1:9" ht="25.5">
      <c r="A287" s="61">
        <v>278</v>
      </c>
      <c r="B287" s="182" t="s">
        <v>145</v>
      </c>
      <c r="C287" s="182" t="s">
        <v>76</v>
      </c>
      <c r="D287" s="182" t="s">
        <v>780</v>
      </c>
      <c r="E287" s="182" t="s">
        <v>0</v>
      </c>
      <c r="F287" s="183" t="s">
        <v>781</v>
      </c>
      <c r="G287" s="141">
        <v>1886600</v>
      </c>
      <c r="H287" s="141">
        <v>1747329.6</v>
      </c>
      <c r="I287" s="106">
        <f t="shared" si="4"/>
        <v>92.617915827414393</v>
      </c>
    </row>
    <row r="288" spans="1:9">
      <c r="A288" s="61">
        <v>279</v>
      </c>
      <c r="B288" s="182" t="s">
        <v>145</v>
      </c>
      <c r="C288" s="182" t="s">
        <v>76</v>
      </c>
      <c r="D288" s="182" t="s">
        <v>780</v>
      </c>
      <c r="E288" s="182" t="s">
        <v>46</v>
      </c>
      <c r="F288" s="183" t="s">
        <v>353</v>
      </c>
      <c r="G288" s="141">
        <v>1886600</v>
      </c>
      <c r="H288" s="141">
        <v>1747329.6</v>
      </c>
      <c r="I288" s="106">
        <f t="shared" si="4"/>
        <v>92.617915827414393</v>
      </c>
    </row>
    <row r="289" spans="1:9" ht="38.25">
      <c r="A289" s="61">
        <v>280</v>
      </c>
      <c r="B289" s="182" t="s">
        <v>145</v>
      </c>
      <c r="C289" s="182" t="s">
        <v>76</v>
      </c>
      <c r="D289" s="182" t="s">
        <v>782</v>
      </c>
      <c r="E289" s="182" t="s">
        <v>0</v>
      </c>
      <c r="F289" s="183" t="s">
        <v>783</v>
      </c>
      <c r="G289" s="141">
        <v>1989551</v>
      </c>
      <c r="H289" s="141">
        <v>1545559.44</v>
      </c>
      <c r="I289" s="106">
        <f t="shared" si="4"/>
        <v>77.683831175978895</v>
      </c>
    </row>
    <row r="290" spans="1:9" s="60" customFormat="1">
      <c r="A290" s="61">
        <v>281</v>
      </c>
      <c r="B290" s="182" t="s">
        <v>145</v>
      </c>
      <c r="C290" s="182" t="s">
        <v>76</v>
      </c>
      <c r="D290" s="182" t="s">
        <v>782</v>
      </c>
      <c r="E290" s="182" t="s">
        <v>46</v>
      </c>
      <c r="F290" s="183" t="s">
        <v>353</v>
      </c>
      <c r="G290" s="141">
        <v>1989551</v>
      </c>
      <c r="H290" s="141">
        <v>1545559.44</v>
      </c>
      <c r="I290" s="106">
        <f t="shared" si="4"/>
        <v>77.683831175978895</v>
      </c>
    </row>
    <row r="291" spans="1:9" ht="25.5">
      <c r="A291" s="61">
        <v>282</v>
      </c>
      <c r="B291" s="182" t="s">
        <v>145</v>
      </c>
      <c r="C291" s="182" t="s">
        <v>76</v>
      </c>
      <c r="D291" s="182" t="s">
        <v>134</v>
      </c>
      <c r="E291" s="182" t="s">
        <v>0</v>
      </c>
      <c r="F291" s="183" t="s">
        <v>368</v>
      </c>
      <c r="G291" s="141">
        <v>953806</v>
      </c>
      <c r="H291" s="141">
        <v>953806</v>
      </c>
      <c r="I291" s="106">
        <f t="shared" si="4"/>
        <v>100</v>
      </c>
    </row>
    <row r="292" spans="1:9" ht="38.25">
      <c r="A292" s="61">
        <v>283</v>
      </c>
      <c r="B292" s="182" t="s">
        <v>145</v>
      </c>
      <c r="C292" s="182" t="s">
        <v>76</v>
      </c>
      <c r="D292" s="182" t="s">
        <v>82</v>
      </c>
      <c r="E292" s="182" t="s">
        <v>0</v>
      </c>
      <c r="F292" s="183" t="s">
        <v>378</v>
      </c>
      <c r="G292" s="141">
        <v>953806</v>
      </c>
      <c r="H292" s="141">
        <v>953806</v>
      </c>
      <c r="I292" s="106">
        <f t="shared" si="4"/>
        <v>100</v>
      </c>
    </row>
    <row r="293" spans="1:9">
      <c r="A293" s="61">
        <v>284</v>
      </c>
      <c r="B293" s="182" t="s">
        <v>145</v>
      </c>
      <c r="C293" s="182" t="s">
        <v>76</v>
      </c>
      <c r="D293" s="182" t="s">
        <v>82</v>
      </c>
      <c r="E293" s="182" t="s">
        <v>46</v>
      </c>
      <c r="F293" s="183" t="s">
        <v>353</v>
      </c>
      <c r="G293" s="141">
        <v>953806</v>
      </c>
      <c r="H293" s="141">
        <v>953806</v>
      </c>
      <c r="I293" s="106">
        <f t="shared" si="4"/>
        <v>100</v>
      </c>
    </row>
    <row r="294" spans="1:9">
      <c r="A294" s="61">
        <v>285</v>
      </c>
      <c r="B294" s="182" t="s">
        <v>145</v>
      </c>
      <c r="C294" s="182" t="s">
        <v>76</v>
      </c>
      <c r="D294" s="182" t="s">
        <v>106</v>
      </c>
      <c r="E294" s="182" t="s">
        <v>0</v>
      </c>
      <c r="F294" s="183" t="s">
        <v>288</v>
      </c>
      <c r="G294" s="141">
        <v>1380300</v>
      </c>
      <c r="H294" s="141">
        <v>1380300</v>
      </c>
      <c r="I294" s="106">
        <f t="shared" si="4"/>
        <v>100</v>
      </c>
    </row>
    <row r="295" spans="1:9" ht="38.25">
      <c r="A295" s="61">
        <v>286</v>
      </c>
      <c r="B295" s="182" t="s">
        <v>145</v>
      </c>
      <c r="C295" s="182" t="s">
        <v>76</v>
      </c>
      <c r="D295" s="182" t="s">
        <v>741</v>
      </c>
      <c r="E295" s="182" t="s">
        <v>0</v>
      </c>
      <c r="F295" s="183" t="s">
        <v>742</v>
      </c>
      <c r="G295" s="141">
        <v>1380300</v>
      </c>
      <c r="H295" s="141">
        <v>1380300</v>
      </c>
      <c r="I295" s="106">
        <f t="shared" si="4"/>
        <v>100</v>
      </c>
    </row>
    <row r="296" spans="1:9">
      <c r="A296" s="61">
        <v>287</v>
      </c>
      <c r="B296" s="182" t="s">
        <v>145</v>
      </c>
      <c r="C296" s="182" t="s">
        <v>76</v>
      </c>
      <c r="D296" s="182" t="s">
        <v>741</v>
      </c>
      <c r="E296" s="182" t="s">
        <v>46</v>
      </c>
      <c r="F296" s="183" t="s">
        <v>353</v>
      </c>
      <c r="G296" s="141">
        <v>1380300</v>
      </c>
      <c r="H296" s="141">
        <v>1380300</v>
      </c>
      <c r="I296" s="106">
        <f t="shared" si="4"/>
        <v>100</v>
      </c>
    </row>
    <row r="297" spans="1:9">
      <c r="A297" s="61">
        <v>288</v>
      </c>
      <c r="B297" s="182" t="s">
        <v>145</v>
      </c>
      <c r="C297" s="182" t="s">
        <v>440</v>
      </c>
      <c r="D297" s="182" t="s">
        <v>107</v>
      </c>
      <c r="E297" s="182" t="s">
        <v>0</v>
      </c>
      <c r="F297" s="183" t="s">
        <v>449</v>
      </c>
      <c r="G297" s="141">
        <v>36913772</v>
      </c>
      <c r="H297" s="141">
        <v>36913772</v>
      </c>
      <c r="I297" s="106">
        <f t="shared" si="4"/>
        <v>100</v>
      </c>
    </row>
    <row r="298" spans="1:9" ht="25.5">
      <c r="A298" s="61">
        <v>289</v>
      </c>
      <c r="B298" s="182" t="s">
        <v>145</v>
      </c>
      <c r="C298" s="182" t="s">
        <v>440</v>
      </c>
      <c r="D298" s="182" t="s">
        <v>129</v>
      </c>
      <c r="E298" s="182" t="s">
        <v>0</v>
      </c>
      <c r="F298" s="183" t="s">
        <v>701</v>
      </c>
      <c r="G298" s="141">
        <v>30434785</v>
      </c>
      <c r="H298" s="141">
        <v>30434785</v>
      </c>
      <c r="I298" s="106">
        <f t="shared" si="4"/>
        <v>100</v>
      </c>
    </row>
    <row r="299" spans="1:9" ht="25.5">
      <c r="A299" s="61">
        <v>290</v>
      </c>
      <c r="B299" s="182" t="s">
        <v>145</v>
      </c>
      <c r="C299" s="182" t="s">
        <v>440</v>
      </c>
      <c r="D299" s="182" t="s">
        <v>132</v>
      </c>
      <c r="E299" s="182" t="s">
        <v>0</v>
      </c>
      <c r="F299" s="183" t="s">
        <v>376</v>
      </c>
      <c r="G299" s="141">
        <v>28823537</v>
      </c>
      <c r="H299" s="141">
        <v>28823537</v>
      </c>
      <c r="I299" s="106">
        <f t="shared" si="4"/>
        <v>100</v>
      </c>
    </row>
    <row r="300" spans="1:9" ht="76.5">
      <c r="A300" s="61">
        <v>291</v>
      </c>
      <c r="B300" s="182" t="s">
        <v>145</v>
      </c>
      <c r="C300" s="182" t="s">
        <v>440</v>
      </c>
      <c r="D300" s="182" t="s">
        <v>747</v>
      </c>
      <c r="E300" s="182" t="s">
        <v>0</v>
      </c>
      <c r="F300" s="183" t="s">
        <v>748</v>
      </c>
      <c r="G300" s="141">
        <v>2072500</v>
      </c>
      <c r="H300" s="141">
        <v>2072500</v>
      </c>
      <c r="I300" s="106">
        <f t="shared" si="4"/>
        <v>100</v>
      </c>
    </row>
    <row r="301" spans="1:9">
      <c r="A301" s="61">
        <v>292</v>
      </c>
      <c r="B301" s="182" t="s">
        <v>145</v>
      </c>
      <c r="C301" s="182" t="s">
        <v>440</v>
      </c>
      <c r="D301" s="182" t="s">
        <v>747</v>
      </c>
      <c r="E301" s="182" t="s">
        <v>46</v>
      </c>
      <c r="F301" s="183" t="s">
        <v>353</v>
      </c>
      <c r="G301" s="141">
        <v>2072500</v>
      </c>
      <c r="H301" s="141">
        <v>2072500</v>
      </c>
      <c r="I301" s="106">
        <f t="shared" si="4"/>
        <v>100</v>
      </c>
    </row>
    <row r="302" spans="1:9" ht="25.5">
      <c r="A302" s="61">
        <v>293</v>
      </c>
      <c r="B302" s="182" t="s">
        <v>145</v>
      </c>
      <c r="C302" s="182" t="s">
        <v>440</v>
      </c>
      <c r="D302" s="182" t="s">
        <v>81</v>
      </c>
      <c r="E302" s="182" t="s">
        <v>0</v>
      </c>
      <c r="F302" s="183" t="s">
        <v>377</v>
      </c>
      <c r="G302" s="141">
        <v>26751037</v>
      </c>
      <c r="H302" s="141">
        <v>26751037</v>
      </c>
      <c r="I302" s="106">
        <f t="shared" si="4"/>
        <v>100</v>
      </c>
    </row>
    <row r="303" spans="1:9">
      <c r="A303" s="61">
        <v>294</v>
      </c>
      <c r="B303" s="182" t="s">
        <v>145</v>
      </c>
      <c r="C303" s="182" t="s">
        <v>440</v>
      </c>
      <c r="D303" s="182" t="s">
        <v>81</v>
      </c>
      <c r="E303" s="182" t="s">
        <v>46</v>
      </c>
      <c r="F303" s="183" t="s">
        <v>353</v>
      </c>
      <c r="G303" s="141">
        <v>26751037</v>
      </c>
      <c r="H303" s="141">
        <v>26751037</v>
      </c>
      <c r="I303" s="106">
        <f t="shared" si="4"/>
        <v>100</v>
      </c>
    </row>
    <row r="304" spans="1:9" ht="25.5">
      <c r="A304" s="61">
        <v>295</v>
      </c>
      <c r="B304" s="182" t="s">
        <v>145</v>
      </c>
      <c r="C304" s="182" t="s">
        <v>440</v>
      </c>
      <c r="D304" s="182" t="s">
        <v>134</v>
      </c>
      <c r="E304" s="182" t="s">
        <v>0</v>
      </c>
      <c r="F304" s="183" t="s">
        <v>368</v>
      </c>
      <c r="G304" s="141">
        <v>1611248</v>
      </c>
      <c r="H304" s="141">
        <v>1611248</v>
      </c>
      <c r="I304" s="106">
        <f t="shared" si="4"/>
        <v>100</v>
      </c>
    </row>
    <row r="305" spans="1:9" ht="25.5">
      <c r="A305" s="61">
        <v>296</v>
      </c>
      <c r="B305" s="182" t="s">
        <v>145</v>
      </c>
      <c r="C305" s="182" t="s">
        <v>440</v>
      </c>
      <c r="D305" s="182" t="s">
        <v>665</v>
      </c>
      <c r="E305" s="182" t="s">
        <v>0</v>
      </c>
      <c r="F305" s="183" t="s">
        <v>702</v>
      </c>
      <c r="G305" s="141">
        <v>1611248</v>
      </c>
      <c r="H305" s="141">
        <v>1611248</v>
      </c>
      <c r="I305" s="106">
        <f t="shared" si="4"/>
        <v>100</v>
      </c>
    </row>
    <row r="306" spans="1:9">
      <c r="A306" s="61">
        <v>297</v>
      </c>
      <c r="B306" s="182" t="s">
        <v>145</v>
      </c>
      <c r="C306" s="182" t="s">
        <v>440</v>
      </c>
      <c r="D306" s="182" t="s">
        <v>665</v>
      </c>
      <c r="E306" s="182" t="s">
        <v>46</v>
      </c>
      <c r="F306" s="183" t="s">
        <v>353</v>
      </c>
      <c r="G306" s="141">
        <v>1611248</v>
      </c>
      <c r="H306" s="141">
        <v>1611248</v>
      </c>
      <c r="I306" s="106">
        <f t="shared" si="4"/>
        <v>100</v>
      </c>
    </row>
    <row r="307" spans="1:9" ht="38.25">
      <c r="A307" s="61">
        <v>298</v>
      </c>
      <c r="B307" s="182" t="s">
        <v>145</v>
      </c>
      <c r="C307" s="182" t="s">
        <v>440</v>
      </c>
      <c r="D307" s="182" t="s">
        <v>135</v>
      </c>
      <c r="E307" s="182" t="s">
        <v>0</v>
      </c>
      <c r="F307" s="183" t="s">
        <v>703</v>
      </c>
      <c r="G307" s="141">
        <v>5981667</v>
      </c>
      <c r="H307" s="141">
        <v>5981667</v>
      </c>
      <c r="I307" s="106">
        <f t="shared" si="4"/>
        <v>100</v>
      </c>
    </row>
    <row r="308" spans="1:9" ht="25.5">
      <c r="A308" s="61">
        <v>299</v>
      </c>
      <c r="B308" s="182" t="s">
        <v>145</v>
      </c>
      <c r="C308" s="182" t="s">
        <v>440</v>
      </c>
      <c r="D308" s="182" t="s">
        <v>139</v>
      </c>
      <c r="E308" s="182" t="s">
        <v>0</v>
      </c>
      <c r="F308" s="183" t="s">
        <v>382</v>
      </c>
      <c r="G308" s="141">
        <v>5981667</v>
      </c>
      <c r="H308" s="141">
        <v>5981667</v>
      </c>
      <c r="I308" s="106">
        <f t="shared" si="4"/>
        <v>100</v>
      </c>
    </row>
    <row r="309" spans="1:9" ht="25.5">
      <c r="A309" s="61">
        <v>300</v>
      </c>
      <c r="B309" s="182" t="s">
        <v>145</v>
      </c>
      <c r="C309" s="182" t="s">
        <v>440</v>
      </c>
      <c r="D309" s="182" t="s">
        <v>83</v>
      </c>
      <c r="E309" s="182" t="s">
        <v>0</v>
      </c>
      <c r="F309" s="183" t="s">
        <v>383</v>
      </c>
      <c r="G309" s="141">
        <v>5526150</v>
      </c>
      <c r="H309" s="141">
        <v>5526150</v>
      </c>
      <c r="I309" s="106">
        <f t="shared" si="4"/>
        <v>100</v>
      </c>
    </row>
    <row r="310" spans="1:9">
      <c r="A310" s="61">
        <v>301</v>
      </c>
      <c r="B310" s="182" t="s">
        <v>145</v>
      </c>
      <c r="C310" s="182" t="s">
        <v>440</v>
      </c>
      <c r="D310" s="182" t="s">
        <v>83</v>
      </c>
      <c r="E310" s="182" t="s">
        <v>46</v>
      </c>
      <c r="F310" s="183" t="s">
        <v>353</v>
      </c>
      <c r="G310" s="141">
        <v>5526150</v>
      </c>
      <c r="H310" s="141">
        <v>5526150</v>
      </c>
      <c r="I310" s="106">
        <f t="shared" si="4"/>
        <v>100</v>
      </c>
    </row>
    <row r="311" spans="1:9" s="60" customFormat="1" ht="38.25">
      <c r="A311" s="61">
        <v>302</v>
      </c>
      <c r="B311" s="182" t="s">
        <v>145</v>
      </c>
      <c r="C311" s="182" t="s">
        <v>440</v>
      </c>
      <c r="D311" s="182" t="s">
        <v>84</v>
      </c>
      <c r="E311" s="182" t="s">
        <v>0</v>
      </c>
      <c r="F311" s="183" t="s">
        <v>384</v>
      </c>
      <c r="G311" s="141">
        <v>370517</v>
      </c>
      <c r="H311" s="141">
        <v>370517</v>
      </c>
      <c r="I311" s="106">
        <f t="shared" si="4"/>
        <v>100</v>
      </c>
    </row>
    <row r="312" spans="1:9">
      <c r="A312" s="61">
        <v>303</v>
      </c>
      <c r="B312" s="182" t="s">
        <v>145</v>
      </c>
      <c r="C312" s="182" t="s">
        <v>440</v>
      </c>
      <c r="D312" s="182" t="s">
        <v>84</v>
      </c>
      <c r="E312" s="182" t="s">
        <v>46</v>
      </c>
      <c r="F312" s="183" t="s">
        <v>353</v>
      </c>
      <c r="G312" s="141">
        <v>370517</v>
      </c>
      <c r="H312" s="141">
        <v>370517</v>
      </c>
      <c r="I312" s="106">
        <f t="shared" si="4"/>
        <v>100</v>
      </c>
    </row>
    <row r="313" spans="1:9" ht="25.5">
      <c r="A313" s="61">
        <v>304</v>
      </c>
      <c r="B313" s="182" t="s">
        <v>145</v>
      </c>
      <c r="C313" s="182" t="s">
        <v>440</v>
      </c>
      <c r="D313" s="182" t="s">
        <v>527</v>
      </c>
      <c r="E313" s="182" t="s">
        <v>0</v>
      </c>
      <c r="F313" s="183" t="s">
        <v>561</v>
      </c>
      <c r="G313" s="141">
        <v>85000</v>
      </c>
      <c r="H313" s="141">
        <v>85000</v>
      </c>
      <c r="I313" s="106">
        <f t="shared" si="4"/>
        <v>100</v>
      </c>
    </row>
    <row r="314" spans="1:9">
      <c r="A314" s="61">
        <v>305</v>
      </c>
      <c r="B314" s="182" t="s">
        <v>145</v>
      </c>
      <c r="C314" s="182" t="s">
        <v>440</v>
      </c>
      <c r="D314" s="182" t="s">
        <v>527</v>
      </c>
      <c r="E314" s="182" t="s">
        <v>46</v>
      </c>
      <c r="F314" s="183" t="s">
        <v>353</v>
      </c>
      <c r="G314" s="141">
        <v>85000</v>
      </c>
      <c r="H314" s="141">
        <v>85000</v>
      </c>
      <c r="I314" s="106">
        <f t="shared" si="4"/>
        <v>100</v>
      </c>
    </row>
    <row r="315" spans="1:9">
      <c r="A315" s="61">
        <v>306</v>
      </c>
      <c r="B315" s="182" t="s">
        <v>145</v>
      </c>
      <c r="C315" s="182" t="s">
        <v>440</v>
      </c>
      <c r="D315" s="182" t="s">
        <v>106</v>
      </c>
      <c r="E315" s="182" t="s">
        <v>0</v>
      </c>
      <c r="F315" s="183" t="s">
        <v>288</v>
      </c>
      <c r="G315" s="141">
        <v>497320</v>
      </c>
      <c r="H315" s="141">
        <v>497320</v>
      </c>
      <c r="I315" s="106">
        <f t="shared" si="4"/>
        <v>100</v>
      </c>
    </row>
    <row r="316" spans="1:9">
      <c r="A316" s="61">
        <v>307</v>
      </c>
      <c r="B316" s="182" t="s">
        <v>145</v>
      </c>
      <c r="C316" s="182" t="s">
        <v>440</v>
      </c>
      <c r="D316" s="182" t="s">
        <v>739</v>
      </c>
      <c r="E316" s="182" t="s">
        <v>0</v>
      </c>
      <c r="F316" s="183" t="s">
        <v>740</v>
      </c>
      <c r="G316" s="141">
        <v>71120</v>
      </c>
      <c r="H316" s="141">
        <v>71120</v>
      </c>
      <c r="I316" s="106">
        <f t="shared" si="4"/>
        <v>100</v>
      </c>
    </row>
    <row r="317" spans="1:9">
      <c r="A317" s="61">
        <v>308</v>
      </c>
      <c r="B317" s="182" t="s">
        <v>145</v>
      </c>
      <c r="C317" s="182" t="s">
        <v>440</v>
      </c>
      <c r="D317" s="182" t="s">
        <v>739</v>
      </c>
      <c r="E317" s="182" t="s">
        <v>46</v>
      </c>
      <c r="F317" s="183" t="s">
        <v>353</v>
      </c>
      <c r="G317" s="141">
        <v>71120</v>
      </c>
      <c r="H317" s="141">
        <v>71120</v>
      </c>
      <c r="I317" s="106">
        <f t="shared" si="4"/>
        <v>100</v>
      </c>
    </row>
    <row r="318" spans="1:9" ht="38.25">
      <c r="A318" s="61">
        <v>309</v>
      </c>
      <c r="B318" s="182" t="s">
        <v>145</v>
      </c>
      <c r="C318" s="182" t="s">
        <v>440</v>
      </c>
      <c r="D318" s="182" t="s">
        <v>741</v>
      </c>
      <c r="E318" s="182" t="s">
        <v>0</v>
      </c>
      <c r="F318" s="183" t="s">
        <v>742</v>
      </c>
      <c r="G318" s="141">
        <v>426200</v>
      </c>
      <c r="H318" s="141">
        <v>426200</v>
      </c>
      <c r="I318" s="106">
        <f t="shared" si="4"/>
        <v>100</v>
      </c>
    </row>
    <row r="319" spans="1:9" s="60" customFormat="1">
      <c r="A319" s="61">
        <v>310</v>
      </c>
      <c r="B319" s="182" t="s">
        <v>145</v>
      </c>
      <c r="C319" s="182" t="s">
        <v>440</v>
      </c>
      <c r="D319" s="182" t="s">
        <v>741</v>
      </c>
      <c r="E319" s="182" t="s">
        <v>46</v>
      </c>
      <c r="F319" s="183" t="s">
        <v>353</v>
      </c>
      <c r="G319" s="141">
        <v>426200</v>
      </c>
      <c r="H319" s="141">
        <v>426200</v>
      </c>
      <c r="I319" s="106">
        <f t="shared" si="4"/>
        <v>100</v>
      </c>
    </row>
    <row r="320" spans="1:9">
      <c r="A320" s="61">
        <v>311</v>
      </c>
      <c r="B320" s="182" t="s">
        <v>145</v>
      </c>
      <c r="C320" s="182" t="s">
        <v>85</v>
      </c>
      <c r="D320" s="182" t="s">
        <v>107</v>
      </c>
      <c r="E320" s="182" t="s">
        <v>0</v>
      </c>
      <c r="F320" s="183" t="s">
        <v>450</v>
      </c>
      <c r="G320" s="141">
        <v>9343809.2799999993</v>
      </c>
      <c r="H320" s="141">
        <v>8572903.9299999997</v>
      </c>
      <c r="I320" s="106">
        <f t="shared" si="4"/>
        <v>91.749560303525385</v>
      </c>
    </row>
    <row r="321" spans="1:9" ht="25.5">
      <c r="A321" s="61">
        <v>312</v>
      </c>
      <c r="B321" s="182" t="s">
        <v>145</v>
      </c>
      <c r="C321" s="182" t="s">
        <v>85</v>
      </c>
      <c r="D321" s="182" t="s">
        <v>129</v>
      </c>
      <c r="E321" s="182" t="s">
        <v>0</v>
      </c>
      <c r="F321" s="183" t="s">
        <v>701</v>
      </c>
      <c r="G321" s="141">
        <v>432819.28</v>
      </c>
      <c r="H321" s="141">
        <v>422514.28</v>
      </c>
      <c r="I321" s="106">
        <f t="shared" si="4"/>
        <v>97.619098668617539</v>
      </c>
    </row>
    <row r="322" spans="1:9" ht="25.5">
      <c r="A322" s="61">
        <v>313</v>
      </c>
      <c r="B322" s="182" t="s">
        <v>145</v>
      </c>
      <c r="C322" s="182" t="s">
        <v>85</v>
      </c>
      <c r="D322" s="182" t="s">
        <v>130</v>
      </c>
      <c r="E322" s="182" t="s">
        <v>0</v>
      </c>
      <c r="F322" s="183" t="s">
        <v>371</v>
      </c>
      <c r="G322" s="141">
        <v>390100</v>
      </c>
      <c r="H322" s="141">
        <v>379795</v>
      </c>
      <c r="I322" s="106">
        <f t="shared" si="4"/>
        <v>97.358369648807994</v>
      </c>
    </row>
    <row r="323" spans="1:9" ht="63.75">
      <c r="A323" s="61">
        <v>314</v>
      </c>
      <c r="B323" s="182" t="s">
        <v>145</v>
      </c>
      <c r="C323" s="182" t="s">
        <v>85</v>
      </c>
      <c r="D323" s="182" t="s">
        <v>526</v>
      </c>
      <c r="E323" s="182" t="s">
        <v>0</v>
      </c>
      <c r="F323" s="183" t="s">
        <v>560</v>
      </c>
      <c r="G323" s="141">
        <v>390100</v>
      </c>
      <c r="H323" s="141">
        <v>379795</v>
      </c>
      <c r="I323" s="106">
        <f t="shared" si="4"/>
        <v>97.358369648807994</v>
      </c>
    </row>
    <row r="324" spans="1:9">
      <c r="A324" s="61">
        <v>315</v>
      </c>
      <c r="B324" s="182" t="s">
        <v>145</v>
      </c>
      <c r="C324" s="182" t="s">
        <v>85</v>
      </c>
      <c r="D324" s="182" t="s">
        <v>526</v>
      </c>
      <c r="E324" s="182" t="s">
        <v>46</v>
      </c>
      <c r="F324" s="183" t="s">
        <v>353</v>
      </c>
      <c r="G324" s="141">
        <v>390100</v>
      </c>
      <c r="H324" s="141">
        <v>379795</v>
      </c>
      <c r="I324" s="106">
        <f t="shared" si="4"/>
        <v>97.358369648807994</v>
      </c>
    </row>
    <row r="325" spans="1:9" ht="25.5">
      <c r="A325" s="61">
        <v>316</v>
      </c>
      <c r="B325" s="182" t="s">
        <v>145</v>
      </c>
      <c r="C325" s="182" t="s">
        <v>85</v>
      </c>
      <c r="D325" s="182" t="s">
        <v>133</v>
      </c>
      <c r="E325" s="182" t="s">
        <v>0</v>
      </c>
      <c r="F325" s="183" t="s">
        <v>379</v>
      </c>
      <c r="G325" s="141">
        <v>42719.28</v>
      </c>
      <c r="H325" s="141">
        <v>42719.28</v>
      </c>
      <c r="I325" s="106">
        <f t="shared" si="4"/>
        <v>100</v>
      </c>
    </row>
    <row r="326" spans="1:9">
      <c r="A326" s="61">
        <v>317</v>
      </c>
      <c r="B326" s="182" t="s">
        <v>145</v>
      </c>
      <c r="C326" s="182" t="s">
        <v>85</v>
      </c>
      <c r="D326" s="182" t="s">
        <v>278</v>
      </c>
      <c r="E326" s="182" t="s">
        <v>0</v>
      </c>
      <c r="F326" s="183" t="s">
        <v>380</v>
      </c>
      <c r="G326" s="141">
        <v>42719.28</v>
      </c>
      <c r="H326" s="141">
        <v>42719.28</v>
      </c>
      <c r="I326" s="106">
        <f t="shared" si="4"/>
        <v>100</v>
      </c>
    </row>
    <row r="327" spans="1:9" ht="25.5">
      <c r="A327" s="61">
        <v>318</v>
      </c>
      <c r="B327" s="182" t="s">
        <v>145</v>
      </c>
      <c r="C327" s="182" t="s">
        <v>85</v>
      </c>
      <c r="D327" s="182" t="s">
        <v>278</v>
      </c>
      <c r="E327" s="182" t="s">
        <v>7</v>
      </c>
      <c r="F327" s="183" t="s">
        <v>292</v>
      </c>
      <c r="G327" s="141">
        <v>42719.28</v>
      </c>
      <c r="H327" s="141">
        <v>42719.28</v>
      </c>
      <c r="I327" s="106">
        <f t="shared" si="4"/>
        <v>100</v>
      </c>
    </row>
    <row r="328" spans="1:9" ht="38.25">
      <c r="A328" s="61">
        <v>319</v>
      </c>
      <c r="B328" s="182" t="s">
        <v>145</v>
      </c>
      <c r="C328" s="182" t="s">
        <v>85</v>
      </c>
      <c r="D328" s="182" t="s">
        <v>135</v>
      </c>
      <c r="E328" s="182" t="s">
        <v>0</v>
      </c>
      <c r="F328" s="183" t="s">
        <v>703</v>
      </c>
      <c r="G328" s="141">
        <v>8910990</v>
      </c>
      <c r="H328" s="141">
        <v>8150389.6500000004</v>
      </c>
      <c r="I328" s="106">
        <f t="shared" si="4"/>
        <v>91.46446859439861</v>
      </c>
    </row>
    <row r="329" spans="1:9" ht="25.5">
      <c r="A329" s="61">
        <v>320</v>
      </c>
      <c r="B329" s="182" t="s">
        <v>145</v>
      </c>
      <c r="C329" s="182" t="s">
        <v>85</v>
      </c>
      <c r="D329" s="182" t="s">
        <v>138</v>
      </c>
      <c r="E329" s="182" t="s">
        <v>0</v>
      </c>
      <c r="F329" s="183" t="s">
        <v>385</v>
      </c>
      <c r="G329" s="141">
        <v>8697036</v>
      </c>
      <c r="H329" s="141">
        <v>8020439.6500000004</v>
      </c>
      <c r="I329" s="106">
        <f t="shared" ref="I329:I392" si="5">H329/G329*100</f>
        <v>92.220380023723024</v>
      </c>
    </row>
    <row r="330" spans="1:9">
      <c r="A330" s="61">
        <v>321</v>
      </c>
      <c r="B330" s="182" t="s">
        <v>145</v>
      </c>
      <c r="C330" s="182" t="s">
        <v>85</v>
      </c>
      <c r="D330" s="182" t="s">
        <v>86</v>
      </c>
      <c r="E330" s="182" t="s">
        <v>0</v>
      </c>
      <c r="F330" s="183" t="s">
        <v>386</v>
      </c>
      <c r="G330" s="141">
        <v>441057</v>
      </c>
      <c r="H330" s="141">
        <v>418627.5</v>
      </c>
      <c r="I330" s="106">
        <f t="shared" si="5"/>
        <v>94.914602874458396</v>
      </c>
    </row>
    <row r="331" spans="1:9">
      <c r="A331" s="61">
        <v>322</v>
      </c>
      <c r="B331" s="182" t="s">
        <v>145</v>
      </c>
      <c r="C331" s="182" t="s">
        <v>85</v>
      </c>
      <c r="D331" s="182" t="s">
        <v>86</v>
      </c>
      <c r="E331" s="182" t="s">
        <v>26</v>
      </c>
      <c r="F331" s="183" t="s">
        <v>537</v>
      </c>
      <c r="G331" s="141">
        <v>426757</v>
      </c>
      <c r="H331" s="141">
        <v>410832.5</v>
      </c>
      <c r="I331" s="106">
        <f t="shared" si="5"/>
        <v>96.268485344118545</v>
      </c>
    </row>
    <row r="332" spans="1:9" ht="25.5">
      <c r="A332" s="61">
        <v>323</v>
      </c>
      <c r="B332" s="182" t="s">
        <v>145</v>
      </c>
      <c r="C332" s="182" t="s">
        <v>85</v>
      </c>
      <c r="D332" s="182" t="s">
        <v>86</v>
      </c>
      <c r="E332" s="182" t="s">
        <v>7</v>
      </c>
      <c r="F332" s="183" t="s">
        <v>292</v>
      </c>
      <c r="G332" s="141">
        <v>14300</v>
      </c>
      <c r="H332" s="141">
        <v>7795</v>
      </c>
      <c r="I332" s="106">
        <f t="shared" si="5"/>
        <v>54.510489510489514</v>
      </c>
    </row>
    <row r="333" spans="1:9" ht="25.5">
      <c r="A333" s="61">
        <v>324</v>
      </c>
      <c r="B333" s="182" t="s">
        <v>145</v>
      </c>
      <c r="C333" s="182" t="s">
        <v>85</v>
      </c>
      <c r="D333" s="182" t="s">
        <v>481</v>
      </c>
      <c r="E333" s="182" t="s">
        <v>0</v>
      </c>
      <c r="F333" s="183" t="s">
        <v>498</v>
      </c>
      <c r="G333" s="141">
        <v>8204379</v>
      </c>
      <c r="H333" s="141">
        <v>7550212.1500000004</v>
      </c>
      <c r="I333" s="106">
        <f t="shared" si="5"/>
        <v>92.026613470684381</v>
      </c>
    </row>
    <row r="334" spans="1:9">
      <c r="A334" s="61">
        <v>325</v>
      </c>
      <c r="B334" s="182" t="s">
        <v>145</v>
      </c>
      <c r="C334" s="182" t="s">
        <v>85</v>
      </c>
      <c r="D334" s="182" t="s">
        <v>481</v>
      </c>
      <c r="E334" s="182" t="s">
        <v>26</v>
      </c>
      <c r="F334" s="183" t="s">
        <v>537</v>
      </c>
      <c r="G334" s="141">
        <v>5415987</v>
      </c>
      <c r="H334" s="141">
        <v>4867032.29</v>
      </c>
      <c r="I334" s="106">
        <f t="shared" si="5"/>
        <v>89.864179696147716</v>
      </c>
    </row>
    <row r="335" spans="1:9" ht="25.5">
      <c r="A335" s="61">
        <v>326</v>
      </c>
      <c r="B335" s="182" t="s">
        <v>145</v>
      </c>
      <c r="C335" s="182" t="s">
        <v>85</v>
      </c>
      <c r="D335" s="182" t="s">
        <v>481</v>
      </c>
      <c r="E335" s="182" t="s">
        <v>7</v>
      </c>
      <c r="F335" s="183" t="s">
        <v>292</v>
      </c>
      <c r="G335" s="141">
        <v>2689780</v>
      </c>
      <c r="H335" s="141">
        <v>2584617.86</v>
      </c>
      <c r="I335" s="106">
        <f t="shared" si="5"/>
        <v>96.090307013956519</v>
      </c>
    </row>
    <row r="336" spans="1:9">
      <c r="A336" s="61">
        <v>327</v>
      </c>
      <c r="B336" s="182" t="s">
        <v>145</v>
      </c>
      <c r="C336" s="182" t="s">
        <v>85</v>
      </c>
      <c r="D336" s="182" t="s">
        <v>481</v>
      </c>
      <c r="E336" s="182" t="s">
        <v>8</v>
      </c>
      <c r="F336" s="183" t="s">
        <v>293</v>
      </c>
      <c r="G336" s="141">
        <v>98612</v>
      </c>
      <c r="H336" s="141">
        <v>98562</v>
      </c>
      <c r="I336" s="106">
        <f t="shared" si="5"/>
        <v>99.949296231695939</v>
      </c>
    </row>
    <row r="337" spans="1:9" ht="38.25">
      <c r="A337" s="61">
        <v>328</v>
      </c>
      <c r="B337" s="182" t="s">
        <v>145</v>
      </c>
      <c r="C337" s="182" t="s">
        <v>85</v>
      </c>
      <c r="D337" s="182" t="s">
        <v>749</v>
      </c>
      <c r="E337" s="182" t="s">
        <v>0</v>
      </c>
      <c r="F337" s="183" t="s">
        <v>750</v>
      </c>
      <c r="G337" s="141">
        <v>21600</v>
      </c>
      <c r="H337" s="141">
        <v>21600</v>
      </c>
      <c r="I337" s="106">
        <f t="shared" si="5"/>
        <v>100</v>
      </c>
    </row>
    <row r="338" spans="1:9" ht="25.5">
      <c r="A338" s="61">
        <v>329</v>
      </c>
      <c r="B338" s="182" t="s">
        <v>145</v>
      </c>
      <c r="C338" s="182" t="s">
        <v>85</v>
      </c>
      <c r="D338" s="182" t="s">
        <v>749</v>
      </c>
      <c r="E338" s="182" t="s">
        <v>7</v>
      </c>
      <c r="F338" s="183" t="s">
        <v>292</v>
      </c>
      <c r="G338" s="141">
        <v>21600</v>
      </c>
      <c r="H338" s="141">
        <v>21600</v>
      </c>
      <c r="I338" s="106">
        <f t="shared" si="5"/>
        <v>100</v>
      </c>
    </row>
    <row r="339" spans="1:9" ht="38.25">
      <c r="A339" s="61">
        <v>330</v>
      </c>
      <c r="B339" s="182" t="s">
        <v>145</v>
      </c>
      <c r="C339" s="182" t="s">
        <v>85</v>
      </c>
      <c r="D339" s="182" t="s">
        <v>751</v>
      </c>
      <c r="E339" s="182" t="s">
        <v>0</v>
      </c>
      <c r="F339" s="183" t="s">
        <v>752</v>
      </c>
      <c r="G339" s="141">
        <v>30000</v>
      </c>
      <c r="H339" s="141">
        <v>30000</v>
      </c>
      <c r="I339" s="106">
        <f t="shared" si="5"/>
        <v>100</v>
      </c>
    </row>
    <row r="340" spans="1:9" ht="25.5">
      <c r="A340" s="61">
        <v>331</v>
      </c>
      <c r="B340" s="182" t="s">
        <v>145</v>
      </c>
      <c r="C340" s="182" t="s">
        <v>85</v>
      </c>
      <c r="D340" s="182" t="s">
        <v>751</v>
      </c>
      <c r="E340" s="182" t="s">
        <v>7</v>
      </c>
      <c r="F340" s="183" t="s">
        <v>292</v>
      </c>
      <c r="G340" s="141">
        <v>30000</v>
      </c>
      <c r="H340" s="141">
        <v>30000</v>
      </c>
      <c r="I340" s="106">
        <f t="shared" si="5"/>
        <v>100</v>
      </c>
    </row>
    <row r="341" spans="1:9" ht="25.5">
      <c r="A341" s="61">
        <v>332</v>
      </c>
      <c r="B341" s="182" t="s">
        <v>145</v>
      </c>
      <c r="C341" s="182" t="s">
        <v>85</v>
      </c>
      <c r="D341" s="182" t="s">
        <v>139</v>
      </c>
      <c r="E341" s="182" t="s">
        <v>0</v>
      </c>
      <c r="F341" s="183" t="s">
        <v>382</v>
      </c>
      <c r="G341" s="141">
        <v>113954</v>
      </c>
      <c r="H341" s="141">
        <v>30000</v>
      </c>
      <c r="I341" s="106">
        <f t="shared" si="5"/>
        <v>26.326412412025906</v>
      </c>
    </row>
    <row r="342" spans="1:9" ht="25.5">
      <c r="A342" s="61">
        <v>333</v>
      </c>
      <c r="B342" s="182" t="s">
        <v>145</v>
      </c>
      <c r="C342" s="182" t="s">
        <v>85</v>
      </c>
      <c r="D342" s="182" t="s">
        <v>753</v>
      </c>
      <c r="E342" s="182" t="s">
        <v>0</v>
      </c>
      <c r="F342" s="183" t="s">
        <v>754</v>
      </c>
      <c r="G342" s="141">
        <v>56977</v>
      </c>
      <c r="H342" s="141">
        <v>15000</v>
      </c>
      <c r="I342" s="106">
        <f t="shared" si="5"/>
        <v>26.326412412025906</v>
      </c>
    </row>
    <row r="343" spans="1:9" ht="25.5">
      <c r="A343" s="61">
        <v>334</v>
      </c>
      <c r="B343" s="182" t="s">
        <v>145</v>
      </c>
      <c r="C343" s="182" t="s">
        <v>85</v>
      </c>
      <c r="D343" s="182" t="s">
        <v>753</v>
      </c>
      <c r="E343" s="182" t="s">
        <v>7</v>
      </c>
      <c r="F343" s="183" t="s">
        <v>292</v>
      </c>
      <c r="G343" s="141">
        <v>56977</v>
      </c>
      <c r="H343" s="141">
        <v>15000</v>
      </c>
      <c r="I343" s="106">
        <f t="shared" si="5"/>
        <v>26.326412412025906</v>
      </c>
    </row>
    <row r="344" spans="1:9" s="60" customFormat="1" ht="25.5">
      <c r="A344" s="61">
        <v>335</v>
      </c>
      <c r="B344" s="182" t="s">
        <v>145</v>
      </c>
      <c r="C344" s="182" t="s">
        <v>85</v>
      </c>
      <c r="D344" s="182" t="s">
        <v>755</v>
      </c>
      <c r="E344" s="182" t="s">
        <v>0</v>
      </c>
      <c r="F344" s="183" t="s">
        <v>756</v>
      </c>
      <c r="G344" s="141">
        <v>56977</v>
      </c>
      <c r="H344" s="141">
        <v>15000</v>
      </c>
      <c r="I344" s="106">
        <f t="shared" si="5"/>
        <v>26.326412412025906</v>
      </c>
    </row>
    <row r="345" spans="1:9" ht="25.5">
      <c r="A345" s="61">
        <v>336</v>
      </c>
      <c r="B345" s="182" t="s">
        <v>145</v>
      </c>
      <c r="C345" s="182" t="s">
        <v>85</v>
      </c>
      <c r="D345" s="182" t="s">
        <v>755</v>
      </c>
      <c r="E345" s="182" t="s">
        <v>7</v>
      </c>
      <c r="F345" s="183" t="s">
        <v>292</v>
      </c>
      <c r="G345" s="141">
        <v>56977</v>
      </c>
      <c r="H345" s="141">
        <v>15000</v>
      </c>
      <c r="I345" s="106">
        <f t="shared" si="5"/>
        <v>26.326412412025906</v>
      </c>
    </row>
    <row r="346" spans="1:9" s="60" customFormat="1" ht="38.25">
      <c r="A346" s="61">
        <v>337</v>
      </c>
      <c r="B346" s="182" t="s">
        <v>145</v>
      </c>
      <c r="C346" s="182" t="s">
        <v>85</v>
      </c>
      <c r="D346" s="182" t="s">
        <v>140</v>
      </c>
      <c r="E346" s="182" t="s">
        <v>0</v>
      </c>
      <c r="F346" s="183" t="s">
        <v>704</v>
      </c>
      <c r="G346" s="141">
        <v>50000</v>
      </c>
      <c r="H346" s="141">
        <v>50000</v>
      </c>
      <c r="I346" s="106">
        <f t="shared" si="5"/>
        <v>100</v>
      </c>
    </row>
    <row r="347" spans="1:9" ht="38.25">
      <c r="A347" s="61">
        <v>338</v>
      </c>
      <c r="B347" s="182" t="s">
        <v>145</v>
      </c>
      <c r="C347" s="182" t="s">
        <v>85</v>
      </c>
      <c r="D347" s="182" t="s">
        <v>87</v>
      </c>
      <c r="E347" s="182" t="s">
        <v>0</v>
      </c>
      <c r="F347" s="183" t="s">
        <v>387</v>
      </c>
      <c r="G347" s="141">
        <v>50000</v>
      </c>
      <c r="H347" s="141">
        <v>50000</v>
      </c>
      <c r="I347" s="106">
        <f t="shared" si="5"/>
        <v>100</v>
      </c>
    </row>
    <row r="348" spans="1:9" ht="25.5">
      <c r="A348" s="61">
        <v>339</v>
      </c>
      <c r="B348" s="182" t="s">
        <v>145</v>
      </c>
      <c r="C348" s="182" t="s">
        <v>85</v>
      </c>
      <c r="D348" s="182" t="s">
        <v>87</v>
      </c>
      <c r="E348" s="182" t="s">
        <v>7</v>
      </c>
      <c r="F348" s="183" t="s">
        <v>292</v>
      </c>
      <c r="G348" s="141">
        <v>50000</v>
      </c>
      <c r="H348" s="141">
        <v>50000</v>
      </c>
      <c r="I348" s="106">
        <f t="shared" si="5"/>
        <v>100</v>
      </c>
    </row>
    <row r="349" spans="1:9" ht="25.5">
      <c r="A349" s="61">
        <v>340</v>
      </c>
      <c r="B349" s="182" t="s">
        <v>145</v>
      </c>
      <c r="C349" s="182" t="s">
        <v>85</v>
      </c>
      <c r="D349" s="182" t="s">
        <v>666</v>
      </c>
      <c r="E349" s="182" t="s">
        <v>0</v>
      </c>
      <c r="F349" s="183" t="s">
        <v>705</v>
      </c>
      <c r="G349" s="141">
        <v>50000</v>
      </c>
      <c r="H349" s="141">
        <v>49950</v>
      </c>
      <c r="I349" s="106">
        <f t="shared" si="5"/>
        <v>99.9</v>
      </c>
    </row>
    <row r="350" spans="1:9" ht="25.5">
      <c r="A350" s="61">
        <v>341</v>
      </c>
      <c r="B350" s="182" t="s">
        <v>145</v>
      </c>
      <c r="C350" s="182" t="s">
        <v>85</v>
      </c>
      <c r="D350" s="182" t="s">
        <v>667</v>
      </c>
      <c r="E350" s="182" t="s">
        <v>0</v>
      </c>
      <c r="F350" s="183" t="s">
        <v>499</v>
      </c>
      <c r="G350" s="141">
        <v>50000</v>
      </c>
      <c r="H350" s="141">
        <v>49950</v>
      </c>
      <c r="I350" s="106">
        <f t="shared" si="5"/>
        <v>99.9</v>
      </c>
    </row>
    <row r="351" spans="1:9" s="60" customFormat="1" ht="25.5">
      <c r="A351" s="61">
        <v>342</v>
      </c>
      <c r="B351" s="182" t="s">
        <v>145</v>
      </c>
      <c r="C351" s="182" t="s">
        <v>85</v>
      </c>
      <c r="D351" s="182" t="s">
        <v>667</v>
      </c>
      <c r="E351" s="182" t="s">
        <v>7</v>
      </c>
      <c r="F351" s="183" t="s">
        <v>292</v>
      </c>
      <c r="G351" s="141">
        <v>50000</v>
      </c>
      <c r="H351" s="141">
        <v>49950</v>
      </c>
      <c r="I351" s="106">
        <f t="shared" si="5"/>
        <v>99.9</v>
      </c>
    </row>
    <row r="352" spans="1:9" s="60" customFormat="1">
      <c r="A352" s="61">
        <v>343</v>
      </c>
      <c r="B352" s="182" t="s">
        <v>145</v>
      </c>
      <c r="C352" s="182" t="s">
        <v>88</v>
      </c>
      <c r="D352" s="182" t="s">
        <v>107</v>
      </c>
      <c r="E352" s="182" t="s">
        <v>0</v>
      </c>
      <c r="F352" s="183" t="s">
        <v>381</v>
      </c>
      <c r="G352" s="141">
        <v>6194267</v>
      </c>
      <c r="H352" s="141">
        <v>6080779.8099999996</v>
      </c>
      <c r="I352" s="106">
        <f t="shared" si="5"/>
        <v>98.167867319894341</v>
      </c>
    </row>
    <row r="353" spans="1:9" s="60" customFormat="1" ht="25.5">
      <c r="A353" s="61">
        <v>344</v>
      </c>
      <c r="B353" s="182" t="s">
        <v>145</v>
      </c>
      <c r="C353" s="182" t="s">
        <v>88</v>
      </c>
      <c r="D353" s="182" t="s">
        <v>129</v>
      </c>
      <c r="E353" s="182" t="s">
        <v>0</v>
      </c>
      <c r="F353" s="183" t="s">
        <v>701</v>
      </c>
      <c r="G353" s="141">
        <v>81400</v>
      </c>
      <c r="H353" s="141">
        <v>41940</v>
      </c>
      <c r="I353" s="106">
        <f t="shared" si="5"/>
        <v>51.523341523341529</v>
      </c>
    </row>
    <row r="354" spans="1:9" ht="25.5">
      <c r="A354" s="61">
        <v>345</v>
      </c>
      <c r="B354" s="182" t="s">
        <v>145</v>
      </c>
      <c r="C354" s="182" t="s">
        <v>88</v>
      </c>
      <c r="D354" s="182" t="s">
        <v>130</v>
      </c>
      <c r="E354" s="182" t="s">
        <v>0</v>
      </c>
      <c r="F354" s="183" t="s">
        <v>371</v>
      </c>
      <c r="G354" s="141">
        <v>81400</v>
      </c>
      <c r="H354" s="141">
        <v>41940</v>
      </c>
      <c r="I354" s="106">
        <f t="shared" si="5"/>
        <v>51.523341523341529</v>
      </c>
    </row>
    <row r="355" spans="1:9" ht="63.75">
      <c r="A355" s="61">
        <v>346</v>
      </c>
      <c r="B355" s="182" t="s">
        <v>145</v>
      </c>
      <c r="C355" s="182" t="s">
        <v>88</v>
      </c>
      <c r="D355" s="182" t="s">
        <v>482</v>
      </c>
      <c r="E355" s="182" t="s">
        <v>0</v>
      </c>
      <c r="F355" s="183" t="s">
        <v>497</v>
      </c>
      <c r="G355" s="141">
        <v>58000</v>
      </c>
      <c r="H355" s="141">
        <v>18540</v>
      </c>
      <c r="I355" s="106">
        <f t="shared" si="5"/>
        <v>31.96551724137931</v>
      </c>
    </row>
    <row r="356" spans="1:9">
      <c r="A356" s="61">
        <v>347</v>
      </c>
      <c r="B356" s="182" t="s">
        <v>145</v>
      </c>
      <c r="C356" s="182" t="s">
        <v>88</v>
      </c>
      <c r="D356" s="182" t="s">
        <v>482</v>
      </c>
      <c r="E356" s="182" t="s">
        <v>46</v>
      </c>
      <c r="F356" s="183" t="s">
        <v>353</v>
      </c>
      <c r="G356" s="141">
        <v>58000</v>
      </c>
      <c r="H356" s="141">
        <v>18540</v>
      </c>
      <c r="I356" s="106">
        <f t="shared" si="5"/>
        <v>31.96551724137931</v>
      </c>
    </row>
    <row r="357" spans="1:9" ht="72.75" customHeight="1">
      <c r="A357" s="61">
        <v>348</v>
      </c>
      <c r="B357" s="182" t="s">
        <v>145</v>
      </c>
      <c r="C357" s="182" t="s">
        <v>88</v>
      </c>
      <c r="D357" s="182" t="s">
        <v>526</v>
      </c>
      <c r="E357" s="182" t="s">
        <v>0</v>
      </c>
      <c r="F357" s="183" t="s">
        <v>560</v>
      </c>
      <c r="G357" s="141">
        <v>23400</v>
      </c>
      <c r="H357" s="141">
        <v>23400</v>
      </c>
      <c r="I357" s="106">
        <f t="shared" si="5"/>
        <v>100</v>
      </c>
    </row>
    <row r="358" spans="1:9">
      <c r="A358" s="61">
        <v>349</v>
      </c>
      <c r="B358" s="182" t="s">
        <v>145</v>
      </c>
      <c r="C358" s="182" t="s">
        <v>88</v>
      </c>
      <c r="D358" s="182" t="s">
        <v>526</v>
      </c>
      <c r="E358" s="182" t="s">
        <v>46</v>
      </c>
      <c r="F358" s="183" t="s">
        <v>353</v>
      </c>
      <c r="G358" s="141">
        <v>23400</v>
      </c>
      <c r="H358" s="141">
        <v>23400</v>
      </c>
      <c r="I358" s="106">
        <f t="shared" si="5"/>
        <v>100</v>
      </c>
    </row>
    <row r="359" spans="1:9" s="60" customFormat="1">
      <c r="A359" s="61">
        <v>350</v>
      </c>
      <c r="B359" s="182" t="s">
        <v>145</v>
      </c>
      <c r="C359" s="182" t="s">
        <v>88</v>
      </c>
      <c r="D359" s="182" t="s">
        <v>106</v>
      </c>
      <c r="E359" s="182" t="s">
        <v>0</v>
      </c>
      <c r="F359" s="183" t="s">
        <v>288</v>
      </c>
      <c r="G359" s="141">
        <v>6112867</v>
      </c>
      <c r="H359" s="141">
        <v>6038839.8099999996</v>
      </c>
      <c r="I359" s="106">
        <f t="shared" si="5"/>
        <v>98.78899393688755</v>
      </c>
    </row>
    <row r="360" spans="1:9">
      <c r="A360" s="61">
        <v>351</v>
      </c>
      <c r="B360" s="182" t="s">
        <v>145</v>
      </c>
      <c r="C360" s="182" t="s">
        <v>88</v>
      </c>
      <c r="D360" s="182" t="s">
        <v>25</v>
      </c>
      <c r="E360" s="182" t="s">
        <v>0</v>
      </c>
      <c r="F360" s="183" t="s">
        <v>307</v>
      </c>
      <c r="G360" s="141">
        <v>6007551.5499999998</v>
      </c>
      <c r="H360" s="141">
        <v>5949088.7199999997</v>
      </c>
      <c r="I360" s="106">
        <f t="shared" si="5"/>
        <v>99.026844305647273</v>
      </c>
    </row>
    <row r="361" spans="1:9">
      <c r="A361" s="61">
        <v>352</v>
      </c>
      <c r="B361" s="182" t="s">
        <v>145</v>
      </c>
      <c r="C361" s="182" t="s">
        <v>88</v>
      </c>
      <c r="D361" s="182" t="s">
        <v>25</v>
      </c>
      <c r="E361" s="182" t="s">
        <v>26</v>
      </c>
      <c r="F361" s="183" t="s">
        <v>537</v>
      </c>
      <c r="G361" s="141">
        <v>5286097.95</v>
      </c>
      <c r="H361" s="141">
        <v>5234058.12</v>
      </c>
      <c r="I361" s="106">
        <f t="shared" si="5"/>
        <v>99.015534133263657</v>
      </c>
    </row>
    <row r="362" spans="1:9" s="60" customFormat="1" ht="25.5">
      <c r="A362" s="61">
        <v>353</v>
      </c>
      <c r="B362" s="182" t="s">
        <v>145</v>
      </c>
      <c r="C362" s="182" t="s">
        <v>88</v>
      </c>
      <c r="D362" s="182" t="s">
        <v>25</v>
      </c>
      <c r="E362" s="182" t="s">
        <v>7</v>
      </c>
      <c r="F362" s="183" t="s">
        <v>292</v>
      </c>
      <c r="G362" s="141">
        <v>690628</v>
      </c>
      <c r="H362" s="141">
        <v>690627</v>
      </c>
      <c r="I362" s="106">
        <f t="shared" si="5"/>
        <v>99.999855204248888</v>
      </c>
    </row>
    <row r="363" spans="1:9" ht="25.5">
      <c r="A363" s="61">
        <v>354</v>
      </c>
      <c r="B363" s="182" t="s">
        <v>145</v>
      </c>
      <c r="C363" s="182" t="s">
        <v>88</v>
      </c>
      <c r="D363" s="182" t="s">
        <v>25</v>
      </c>
      <c r="E363" s="182" t="s">
        <v>29</v>
      </c>
      <c r="F363" s="183" t="s">
        <v>310</v>
      </c>
      <c r="G363" s="141">
        <v>30825.599999999999</v>
      </c>
      <c r="H363" s="141">
        <v>24403.599999999999</v>
      </c>
      <c r="I363" s="106">
        <f t="shared" si="5"/>
        <v>79.166666666666657</v>
      </c>
    </row>
    <row r="364" spans="1:9" ht="25.5">
      <c r="A364" s="61">
        <v>355</v>
      </c>
      <c r="B364" s="182" t="s">
        <v>145</v>
      </c>
      <c r="C364" s="182" t="s">
        <v>88</v>
      </c>
      <c r="D364" s="182" t="s">
        <v>6</v>
      </c>
      <c r="E364" s="182" t="s">
        <v>0</v>
      </c>
      <c r="F364" s="183" t="s">
        <v>291</v>
      </c>
      <c r="G364" s="141">
        <v>105315.45</v>
      </c>
      <c r="H364" s="141">
        <v>89751.09</v>
      </c>
      <c r="I364" s="106">
        <f t="shared" si="5"/>
        <v>85.221199738499905</v>
      </c>
    </row>
    <row r="365" spans="1:9" ht="25.5">
      <c r="A365" s="61">
        <v>356</v>
      </c>
      <c r="B365" s="182" t="s">
        <v>145</v>
      </c>
      <c r="C365" s="182" t="s">
        <v>88</v>
      </c>
      <c r="D365" s="182" t="s">
        <v>6</v>
      </c>
      <c r="E365" s="182" t="s">
        <v>4</v>
      </c>
      <c r="F365" s="183" t="s">
        <v>290</v>
      </c>
      <c r="G365" s="141">
        <v>13731.45</v>
      </c>
      <c r="H365" s="141">
        <v>2746.29</v>
      </c>
      <c r="I365" s="106">
        <f t="shared" si="5"/>
        <v>20</v>
      </c>
    </row>
    <row r="366" spans="1:9" ht="25.5">
      <c r="A366" s="61">
        <v>357</v>
      </c>
      <c r="B366" s="182" t="s">
        <v>145</v>
      </c>
      <c r="C366" s="182" t="s">
        <v>88</v>
      </c>
      <c r="D366" s="182" t="s">
        <v>6</v>
      </c>
      <c r="E366" s="182" t="s">
        <v>29</v>
      </c>
      <c r="F366" s="183" t="s">
        <v>310</v>
      </c>
      <c r="G366" s="141">
        <v>91584</v>
      </c>
      <c r="H366" s="141">
        <v>87004.800000000003</v>
      </c>
      <c r="I366" s="106">
        <f t="shared" si="5"/>
        <v>95</v>
      </c>
    </row>
    <row r="367" spans="1:9">
      <c r="A367" s="61">
        <v>358</v>
      </c>
      <c r="B367" s="182" t="s">
        <v>145</v>
      </c>
      <c r="C367" s="182" t="s">
        <v>89</v>
      </c>
      <c r="D367" s="182" t="s">
        <v>107</v>
      </c>
      <c r="E367" s="182" t="s">
        <v>0</v>
      </c>
      <c r="F367" s="183" t="s">
        <v>562</v>
      </c>
      <c r="G367" s="141">
        <v>27425859.68</v>
      </c>
      <c r="H367" s="141">
        <v>26865859.68</v>
      </c>
      <c r="I367" s="106">
        <f t="shared" si="5"/>
        <v>97.958131462298795</v>
      </c>
    </row>
    <row r="368" spans="1:9">
      <c r="A368" s="61">
        <v>359</v>
      </c>
      <c r="B368" s="182" t="s">
        <v>145</v>
      </c>
      <c r="C368" s="182" t="s">
        <v>90</v>
      </c>
      <c r="D368" s="182" t="s">
        <v>107</v>
      </c>
      <c r="E368" s="182" t="s">
        <v>0</v>
      </c>
      <c r="F368" s="183" t="s">
        <v>388</v>
      </c>
      <c r="G368" s="141">
        <v>27425859.68</v>
      </c>
      <c r="H368" s="141">
        <v>26865859.68</v>
      </c>
      <c r="I368" s="106">
        <f t="shared" si="5"/>
        <v>97.958131462298795</v>
      </c>
    </row>
    <row r="369" spans="1:9" s="60" customFormat="1" ht="38.25">
      <c r="A369" s="61">
        <v>360</v>
      </c>
      <c r="B369" s="182" t="s">
        <v>145</v>
      </c>
      <c r="C369" s="182" t="s">
        <v>90</v>
      </c>
      <c r="D369" s="182" t="s">
        <v>125</v>
      </c>
      <c r="E369" s="182" t="s">
        <v>0</v>
      </c>
      <c r="F369" s="183" t="s">
        <v>768</v>
      </c>
      <c r="G369" s="141">
        <v>1180000</v>
      </c>
      <c r="H369" s="141">
        <v>1180000</v>
      </c>
      <c r="I369" s="106">
        <f t="shared" si="5"/>
        <v>100</v>
      </c>
    </row>
    <row r="370" spans="1:9">
      <c r="A370" s="61">
        <v>361</v>
      </c>
      <c r="B370" s="182" t="s">
        <v>145</v>
      </c>
      <c r="C370" s="182" t="s">
        <v>90</v>
      </c>
      <c r="D370" s="182" t="s">
        <v>668</v>
      </c>
      <c r="E370" s="182" t="s">
        <v>0</v>
      </c>
      <c r="F370" s="183" t="s">
        <v>706</v>
      </c>
      <c r="G370" s="141">
        <v>1180000</v>
      </c>
      <c r="H370" s="141">
        <v>1180000</v>
      </c>
      <c r="I370" s="106">
        <f t="shared" si="5"/>
        <v>100</v>
      </c>
    </row>
    <row r="371" spans="1:9" ht="25.5">
      <c r="A371" s="61">
        <v>362</v>
      </c>
      <c r="B371" s="182" t="s">
        <v>145</v>
      </c>
      <c r="C371" s="182" t="s">
        <v>90</v>
      </c>
      <c r="D371" s="182" t="s">
        <v>757</v>
      </c>
      <c r="E371" s="182" t="s">
        <v>0</v>
      </c>
      <c r="F371" s="183" t="s">
        <v>758</v>
      </c>
      <c r="G371" s="141">
        <v>1180000</v>
      </c>
      <c r="H371" s="141">
        <v>1180000</v>
      </c>
      <c r="I371" s="106">
        <f t="shared" si="5"/>
        <v>100</v>
      </c>
    </row>
    <row r="372" spans="1:9">
      <c r="A372" s="61">
        <v>363</v>
      </c>
      <c r="B372" s="182" t="s">
        <v>145</v>
      </c>
      <c r="C372" s="182" t="s">
        <v>90</v>
      </c>
      <c r="D372" s="182" t="s">
        <v>757</v>
      </c>
      <c r="E372" s="182" t="s">
        <v>44</v>
      </c>
      <c r="F372" s="183" t="s">
        <v>331</v>
      </c>
      <c r="G372" s="141">
        <v>1180000</v>
      </c>
      <c r="H372" s="141">
        <v>1180000</v>
      </c>
      <c r="I372" s="106">
        <f t="shared" si="5"/>
        <v>100</v>
      </c>
    </row>
    <row r="373" spans="1:9" ht="38.25">
      <c r="A373" s="61">
        <v>364</v>
      </c>
      <c r="B373" s="182" t="s">
        <v>145</v>
      </c>
      <c r="C373" s="182" t="s">
        <v>90</v>
      </c>
      <c r="D373" s="182" t="s">
        <v>135</v>
      </c>
      <c r="E373" s="182" t="s">
        <v>0</v>
      </c>
      <c r="F373" s="183" t="s">
        <v>703</v>
      </c>
      <c r="G373" s="141">
        <v>26026859.68</v>
      </c>
      <c r="H373" s="141">
        <v>25466859.68</v>
      </c>
      <c r="I373" s="106">
        <f t="shared" si="5"/>
        <v>97.848376612141479</v>
      </c>
    </row>
    <row r="374" spans="1:9" ht="25.5">
      <c r="A374" s="61">
        <v>365</v>
      </c>
      <c r="B374" s="182" t="s">
        <v>145</v>
      </c>
      <c r="C374" s="182" t="s">
        <v>90</v>
      </c>
      <c r="D374" s="182" t="s">
        <v>136</v>
      </c>
      <c r="E374" s="182" t="s">
        <v>0</v>
      </c>
      <c r="F374" s="183" t="s">
        <v>389</v>
      </c>
      <c r="G374" s="141">
        <v>26026859.68</v>
      </c>
      <c r="H374" s="141">
        <v>25466859.68</v>
      </c>
      <c r="I374" s="106">
        <f t="shared" si="5"/>
        <v>97.848376612141479</v>
      </c>
    </row>
    <row r="375" spans="1:9" ht="25.5">
      <c r="A375" s="61">
        <v>366</v>
      </c>
      <c r="B375" s="182" t="s">
        <v>145</v>
      </c>
      <c r="C375" s="182" t="s">
        <v>90</v>
      </c>
      <c r="D375" s="182" t="s">
        <v>91</v>
      </c>
      <c r="E375" s="182" t="s">
        <v>0</v>
      </c>
      <c r="F375" s="183" t="s">
        <v>390</v>
      </c>
      <c r="G375" s="141">
        <v>5997360</v>
      </c>
      <c r="H375" s="141">
        <v>5997360</v>
      </c>
      <c r="I375" s="106">
        <f t="shared" si="5"/>
        <v>100</v>
      </c>
    </row>
    <row r="376" spans="1:9">
      <c r="A376" s="61">
        <v>367</v>
      </c>
      <c r="B376" s="182" t="s">
        <v>145</v>
      </c>
      <c r="C376" s="182" t="s">
        <v>90</v>
      </c>
      <c r="D376" s="182" t="s">
        <v>91</v>
      </c>
      <c r="E376" s="182" t="s">
        <v>46</v>
      </c>
      <c r="F376" s="183" t="s">
        <v>353</v>
      </c>
      <c r="G376" s="141">
        <v>5997360</v>
      </c>
      <c r="H376" s="141">
        <v>5997360</v>
      </c>
      <c r="I376" s="106">
        <f t="shared" si="5"/>
        <v>100</v>
      </c>
    </row>
    <row r="377" spans="1:9">
      <c r="A377" s="61">
        <v>368</v>
      </c>
      <c r="B377" s="182" t="s">
        <v>145</v>
      </c>
      <c r="C377" s="182" t="s">
        <v>90</v>
      </c>
      <c r="D377" s="182" t="s">
        <v>92</v>
      </c>
      <c r="E377" s="182" t="s">
        <v>0</v>
      </c>
      <c r="F377" s="183" t="s">
        <v>391</v>
      </c>
      <c r="G377" s="141">
        <v>16443285</v>
      </c>
      <c r="H377" s="141">
        <v>16443285</v>
      </c>
      <c r="I377" s="106">
        <f t="shared" si="5"/>
        <v>100</v>
      </c>
    </row>
    <row r="378" spans="1:9">
      <c r="A378" s="61">
        <v>369</v>
      </c>
      <c r="B378" s="182" t="s">
        <v>145</v>
      </c>
      <c r="C378" s="182" t="s">
        <v>90</v>
      </c>
      <c r="D378" s="182" t="s">
        <v>92</v>
      </c>
      <c r="E378" s="182" t="s">
        <v>46</v>
      </c>
      <c r="F378" s="183" t="s">
        <v>353</v>
      </c>
      <c r="G378" s="141">
        <v>16443285</v>
      </c>
      <c r="H378" s="141">
        <v>16443285</v>
      </c>
      <c r="I378" s="106">
        <f t="shared" si="5"/>
        <v>100</v>
      </c>
    </row>
    <row r="379" spans="1:9" s="60" customFormat="1" ht="25.5">
      <c r="A379" s="61">
        <v>370</v>
      </c>
      <c r="B379" s="182" t="s">
        <v>145</v>
      </c>
      <c r="C379" s="182" t="s">
        <v>90</v>
      </c>
      <c r="D379" s="182" t="s">
        <v>93</v>
      </c>
      <c r="E379" s="182" t="s">
        <v>0</v>
      </c>
      <c r="F379" s="183" t="s">
        <v>392</v>
      </c>
      <c r="G379" s="141">
        <v>463191.68</v>
      </c>
      <c r="H379" s="141">
        <v>463191.68</v>
      </c>
      <c r="I379" s="106">
        <f t="shared" si="5"/>
        <v>100</v>
      </c>
    </row>
    <row r="380" spans="1:9" s="60" customFormat="1">
      <c r="A380" s="61">
        <v>371</v>
      </c>
      <c r="B380" s="182" t="s">
        <v>145</v>
      </c>
      <c r="C380" s="182" t="s">
        <v>90</v>
      </c>
      <c r="D380" s="182" t="s">
        <v>93</v>
      </c>
      <c r="E380" s="182" t="s">
        <v>46</v>
      </c>
      <c r="F380" s="183" t="s">
        <v>353</v>
      </c>
      <c r="G380" s="141">
        <v>463191.68</v>
      </c>
      <c r="H380" s="141">
        <v>463191.68</v>
      </c>
      <c r="I380" s="106">
        <f t="shared" si="5"/>
        <v>100</v>
      </c>
    </row>
    <row r="381" spans="1:9">
      <c r="A381" s="61">
        <v>372</v>
      </c>
      <c r="B381" s="182" t="s">
        <v>145</v>
      </c>
      <c r="C381" s="182" t="s">
        <v>90</v>
      </c>
      <c r="D381" s="182" t="s">
        <v>94</v>
      </c>
      <c r="E381" s="182" t="s">
        <v>0</v>
      </c>
      <c r="F381" s="183" t="s">
        <v>393</v>
      </c>
      <c r="G381" s="141">
        <v>3048023</v>
      </c>
      <c r="H381" s="141">
        <v>2488023</v>
      </c>
      <c r="I381" s="106">
        <f t="shared" si="5"/>
        <v>81.627435226046515</v>
      </c>
    </row>
    <row r="382" spans="1:9" ht="25.5">
      <c r="A382" s="61">
        <v>373</v>
      </c>
      <c r="B382" s="182" t="s">
        <v>145</v>
      </c>
      <c r="C382" s="182" t="s">
        <v>90</v>
      </c>
      <c r="D382" s="182" t="s">
        <v>94</v>
      </c>
      <c r="E382" s="182" t="s">
        <v>7</v>
      </c>
      <c r="F382" s="183" t="s">
        <v>292</v>
      </c>
      <c r="G382" s="141">
        <v>3048023</v>
      </c>
      <c r="H382" s="141">
        <v>2488023</v>
      </c>
      <c r="I382" s="106">
        <f t="shared" si="5"/>
        <v>81.627435226046515</v>
      </c>
    </row>
    <row r="383" spans="1:9" ht="38.25">
      <c r="A383" s="61">
        <v>374</v>
      </c>
      <c r="B383" s="182" t="s">
        <v>145</v>
      </c>
      <c r="C383" s="182" t="s">
        <v>90</v>
      </c>
      <c r="D383" s="182" t="s">
        <v>759</v>
      </c>
      <c r="E383" s="182" t="s">
        <v>0</v>
      </c>
      <c r="F383" s="183" t="s">
        <v>707</v>
      </c>
      <c r="G383" s="141">
        <v>60000</v>
      </c>
      <c r="H383" s="141">
        <v>60000</v>
      </c>
      <c r="I383" s="106">
        <f t="shared" si="5"/>
        <v>100</v>
      </c>
    </row>
    <row r="384" spans="1:9">
      <c r="A384" s="61">
        <v>375</v>
      </c>
      <c r="B384" s="182" t="s">
        <v>145</v>
      </c>
      <c r="C384" s="182" t="s">
        <v>90</v>
      </c>
      <c r="D384" s="182" t="s">
        <v>759</v>
      </c>
      <c r="E384" s="182" t="s">
        <v>46</v>
      </c>
      <c r="F384" s="183" t="s">
        <v>353</v>
      </c>
      <c r="G384" s="141">
        <v>60000</v>
      </c>
      <c r="H384" s="141">
        <v>60000</v>
      </c>
      <c r="I384" s="106">
        <f t="shared" si="5"/>
        <v>100</v>
      </c>
    </row>
    <row r="385" spans="1:9" s="60" customFormat="1" ht="38.25">
      <c r="A385" s="61">
        <v>376</v>
      </c>
      <c r="B385" s="182" t="s">
        <v>145</v>
      </c>
      <c r="C385" s="182" t="s">
        <v>90</v>
      </c>
      <c r="D385" s="182" t="s">
        <v>669</v>
      </c>
      <c r="E385" s="182" t="s">
        <v>0</v>
      </c>
      <c r="F385" s="183" t="s">
        <v>707</v>
      </c>
      <c r="G385" s="141">
        <v>15000</v>
      </c>
      <c r="H385" s="141">
        <v>15000</v>
      </c>
      <c r="I385" s="106">
        <f t="shared" si="5"/>
        <v>100</v>
      </c>
    </row>
    <row r="386" spans="1:9" s="60" customFormat="1">
      <c r="A386" s="61">
        <v>377</v>
      </c>
      <c r="B386" s="182" t="s">
        <v>145</v>
      </c>
      <c r="C386" s="182" t="s">
        <v>90</v>
      </c>
      <c r="D386" s="182" t="s">
        <v>669</v>
      </c>
      <c r="E386" s="182" t="s">
        <v>46</v>
      </c>
      <c r="F386" s="183" t="s">
        <v>353</v>
      </c>
      <c r="G386" s="141">
        <v>15000</v>
      </c>
      <c r="H386" s="141">
        <v>15000</v>
      </c>
      <c r="I386" s="106">
        <f t="shared" si="5"/>
        <v>100</v>
      </c>
    </row>
    <row r="387" spans="1:9">
      <c r="A387" s="61">
        <v>378</v>
      </c>
      <c r="B387" s="182" t="s">
        <v>145</v>
      </c>
      <c r="C387" s="182" t="s">
        <v>90</v>
      </c>
      <c r="D387" s="182" t="s">
        <v>106</v>
      </c>
      <c r="E387" s="182" t="s">
        <v>0</v>
      </c>
      <c r="F387" s="183" t="s">
        <v>288</v>
      </c>
      <c r="G387" s="141">
        <v>219000</v>
      </c>
      <c r="H387" s="141">
        <v>219000</v>
      </c>
      <c r="I387" s="106">
        <f t="shared" si="5"/>
        <v>100</v>
      </c>
    </row>
    <row r="388" spans="1:9" s="60" customFormat="1" ht="51">
      <c r="A388" s="61">
        <v>379</v>
      </c>
      <c r="B388" s="182" t="s">
        <v>145</v>
      </c>
      <c r="C388" s="182" t="s">
        <v>90</v>
      </c>
      <c r="D388" s="182" t="s">
        <v>784</v>
      </c>
      <c r="E388" s="182" t="s">
        <v>0</v>
      </c>
      <c r="F388" s="183" t="s">
        <v>785</v>
      </c>
      <c r="G388" s="141">
        <v>219000</v>
      </c>
      <c r="H388" s="141">
        <v>219000</v>
      </c>
      <c r="I388" s="106">
        <f t="shared" si="5"/>
        <v>100</v>
      </c>
    </row>
    <row r="389" spans="1:9">
      <c r="A389" s="61">
        <v>380</v>
      </c>
      <c r="B389" s="182" t="s">
        <v>145</v>
      </c>
      <c r="C389" s="182" t="s">
        <v>90</v>
      </c>
      <c r="D389" s="182" t="s">
        <v>784</v>
      </c>
      <c r="E389" s="182" t="s">
        <v>46</v>
      </c>
      <c r="F389" s="183" t="s">
        <v>353</v>
      </c>
      <c r="G389" s="141">
        <v>219000</v>
      </c>
      <c r="H389" s="141">
        <v>219000</v>
      </c>
      <c r="I389" s="106">
        <f t="shared" si="5"/>
        <v>100</v>
      </c>
    </row>
    <row r="390" spans="1:9">
      <c r="A390" s="61">
        <v>381</v>
      </c>
      <c r="B390" s="182" t="s">
        <v>145</v>
      </c>
      <c r="C390" s="182" t="s">
        <v>95</v>
      </c>
      <c r="D390" s="182" t="s">
        <v>107</v>
      </c>
      <c r="E390" s="182" t="s">
        <v>0</v>
      </c>
      <c r="F390" s="183" t="s">
        <v>553</v>
      </c>
      <c r="G390" s="141">
        <v>39746072.789999999</v>
      </c>
      <c r="H390" s="141">
        <v>38340256.649999999</v>
      </c>
      <c r="I390" s="106">
        <f t="shared" si="5"/>
        <v>96.463006175659956</v>
      </c>
    </row>
    <row r="391" spans="1:9">
      <c r="A391" s="61">
        <v>382</v>
      </c>
      <c r="B391" s="182" t="s">
        <v>145</v>
      </c>
      <c r="C391" s="182" t="s">
        <v>96</v>
      </c>
      <c r="D391" s="182" t="s">
        <v>107</v>
      </c>
      <c r="E391" s="182" t="s">
        <v>0</v>
      </c>
      <c r="F391" s="183" t="s">
        <v>343</v>
      </c>
      <c r="G391" s="141">
        <v>34530440.600000001</v>
      </c>
      <c r="H391" s="141">
        <v>33310245.420000002</v>
      </c>
      <c r="I391" s="106">
        <f t="shared" si="5"/>
        <v>96.466320270468827</v>
      </c>
    </row>
    <row r="392" spans="1:9" ht="38.25">
      <c r="A392" s="61">
        <v>383</v>
      </c>
      <c r="B392" s="182" t="s">
        <v>145</v>
      </c>
      <c r="C392" s="182" t="s">
        <v>96</v>
      </c>
      <c r="D392" s="182" t="s">
        <v>108</v>
      </c>
      <c r="E392" s="182" t="s">
        <v>0</v>
      </c>
      <c r="F392" s="183" t="s">
        <v>767</v>
      </c>
      <c r="G392" s="141">
        <v>55800</v>
      </c>
      <c r="H392" s="141">
        <v>41850</v>
      </c>
      <c r="I392" s="106">
        <f t="shared" si="5"/>
        <v>75</v>
      </c>
    </row>
    <row r="393" spans="1:9" ht="25.5">
      <c r="A393" s="61">
        <v>384</v>
      </c>
      <c r="B393" s="182" t="s">
        <v>145</v>
      </c>
      <c r="C393" s="182" t="s">
        <v>96</v>
      </c>
      <c r="D393" s="182" t="s">
        <v>670</v>
      </c>
      <c r="E393" s="182" t="s">
        <v>0</v>
      </c>
      <c r="F393" s="183" t="s">
        <v>344</v>
      </c>
      <c r="G393" s="141">
        <v>55800</v>
      </c>
      <c r="H393" s="141">
        <v>41850</v>
      </c>
      <c r="I393" s="106">
        <f t="shared" ref="I393:I456" si="6">H393/G393*100</f>
        <v>75</v>
      </c>
    </row>
    <row r="394" spans="1:9" s="60" customFormat="1" ht="25.5">
      <c r="A394" s="61">
        <v>385</v>
      </c>
      <c r="B394" s="182" t="s">
        <v>145</v>
      </c>
      <c r="C394" s="182" t="s">
        <v>96</v>
      </c>
      <c r="D394" s="182" t="s">
        <v>671</v>
      </c>
      <c r="E394" s="182" t="s">
        <v>0</v>
      </c>
      <c r="F394" s="183" t="s">
        <v>345</v>
      </c>
      <c r="G394" s="141">
        <v>13950</v>
      </c>
      <c r="H394" s="141">
        <v>13950</v>
      </c>
      <c r="I394" s="106">
        <f t="shared" si="6"/>
        <v>100</v>
      </c>
    </row>
    <row r="395" spans="1:9">
      <c r="A395" s="61">
        <v>386</v>
      </c>
      <c r="B395" s="182" t="s">
        <v>145</v>
      </c>
      <c r="C395" s="182" t="s">
        <v>96</v>
      </c>
      <c r="D395" s="182" t="s">
        <v>671</v>
      </c>
      <c r="E395" s="182" t="s">
        <v>97</v>
      </c>
      <c r="F395" s="183" t="s">
        <v>346</v>
      </c>
      <c r="G395" s="141">
        <v>13950</v>
      </c>
      <c r="H395" s="141">
        <v>13950</v>
      </c>
      <c r="I395" s="106">
        <f t="shared" si="6"/>
        <v>100</v>
      </c>
    </row>
    <row r="396" spans="1:9" ht="25.5">
      <c r="A396" s="61">
        <v>387</v>
      </c>
      <c r="B396" s="182" t="s">
        <v>145</v>
      </c>
      <c r="C396" s="182" t="s">
        <v>96</v>
      </c>
      <c r="D396" s="182" t="s">
        <v>672</v>
      </c>
      <c r="E396" s="182" t="s">
        <v>0</v>
      </c>
      <c r="F396" s="183" t="s">
        <v>488</v>
      </c>
      <c r="G396" s="141">
        <v>41850</v>
      </c>
      <c r="H396" s="141">
        <v>27900</v>
      </c>
      <c r="I396" s="106">
        <f t="shared" si="6"/>
        <v>66.666666666666657</v>
      </c>
    </row>
    <row r="397" spans="1:9">
      <c r="A397" s="61">
        <v>388</v>
      </c>
      <c r="B397" s="182" t="s">
        <v>145</v>
      </c>
      <c r="C397" s="182" t="s">
        <v>96</v>
      </c>
      <c r="D397" s="182" t="s">
        <v>672</v>
      </c>
      <c r="E397" s="182" t="s">
        <v>97</v>
      </c>
      <c r="F397" s="183" t="s">
        <v>346</v>
      </c>
      <c r="G397" s="141">
        <v>41850</v>
      </c>
      <c r="H397" s="141">
        <v>27900</v>
      </c>
      <c r="I397" s="106">
        <f t="shared" si="6"/>
        <v>66.666666666666657</v>
      </c>
    </row>
    <row r="398" spans="1:9" s="60" customFormat="1" ht="38.25">
      <c r="A398" s="61">
        <v>389</v>
      </c>
      <c r="B398" s="182" t="s">
        <v>145</v>
      </c>
      <c r="C398" s="182" t="s">
        <v>96</v>
      </c>
      <c r="D398" s="182" t="s">
        <v>125</v>
      </c>
      <c r="E398" s="182" t="s">
        <v>0</v>
      </c>
      <c r="F398" s="183" t="s">
        <v>768</v>
      </c>
      <c r="G398" s="141">
        <v>32748340.600000001</v>
      </c>
      <c r="H398" s="141">
        <v>31599703.420000002</v>
      </c>
      <c r="I398" s="106">
        <f t="shared" si="6"/>
        <v>96.492533181971368</v>
      </c>
    </row>
    <row r="399" spans="1:9" ht="25.5">
      <c r="A399" s="61">
        <v>390</v>
      </c>
      <c r="B399" s="182" t="s">
        <v>145</v>
      </c>
      <c r="C399" s="182" t="s">
        <v>96</v>
      </c>
      <c r="D399" s="182" t="s">
        <v>128</v>
      </c>
      <c r="E399" s="182" t="s">
        <v>0</v>
      </c>
      <c r="F399" s="183" t="s">
        <v>358</v>
      </c>
      <c r="G399" s="141">
        <v>32748340.600000001</v>
      </c>
      <c r="H399" s="141">
        <v>31599703.420000002</v>
      </c>
      <c r="I399" s="106">
        <f t="shared" si="6"/>
        <v>96.492533181971368</v>
      </c>
    </row>
    <row r="400" spans="1:9" ht="89.25">
      <c r="A400" s="61">
        <v>391</v>
      </c>
      <c r="B400" s="182" t="s">
        <v>145</v>
      </c>
      <c r="C400" s="182" t="s">
        <v>96</v>
      </c>
      <c r="D400" s="182" t="s">
        <v>98</v>
      </c>
      <c r="E400" s="182" t="s">
        <v>0</v>
      </c>
      <c r="F400" s="183" t="s">
        <v>359</v>
      </c>
      <c r="G400" s="141">
        <v>13185795.960000001</v>
      </c>
      <c r="H400" s="141">
        <v>12735362.140000001</v>
      </c>
      <c r="I400" s="106">
        <f t="shared" si="6"/>
        <v>96.583946685005429</v>
      </c>
    </row>
    <row r="401" spans="1:9" ht="25.5">
      <c r="A401" s="61">
        <v>392</v>
      </c>
      <c r="B401" s="182" t="s">
        <v>145</v>
      </c>
      <c r="C401" s="182" t="s">
        <v>96</v>
      </c>
      <c r="D401" s="182" t="s">
        <v>98</v>
      </c>
      <c r="E401" s="182" t="s">
        <v>7</v>
      </c>
      <c r="F401" s="183" t="s">
        <v>292</v>
      </c>
      <c r="G401" s="141">
        <v>186000</v>
      </c>
      <c r="H401" s="141">
        <v>144775.76</v>
      </c>
      <c r="I401" s="106">
        <f t="shared" si="6"/>
        <v>77.836430107526894</v>
      </c>
    </row>
    <row r="402" spans="1:9" ht="25.5">
      <c r="A402" s="61">
        <v>393</v>
      </c>
      <c r="B402" s="182" t="s">
        <v>145</v>
      </c>
      <c r="C402" s="182" t="s">
        <v>96</v>
      </c>
      <c r="D402" s="182" t="s">
        <v>98</v>
      </c>
      <c r="E402" s="182" t="s">
        <v>29</v>
      </c>
      <c r="F402" s="183" t="s">
        <v>310</v>
      </c>
      <c r="G402" s="141">
        <v>12999795.960000001</v>
      </c>
      <c r="H402" s="141">
        <v>12590586.380000001</v>
      </c>
      <c r="I402" s="106">
        <f t="shared" si="6"/>
        <v>96.852184593826507</v>
      </c>
    </row>
    <row r="403" spans="1:9" ht="102">
      <c r="A403" s="61">
        <v>394</v>
      </c>
      <c r="B403" s="182" t="s">
        <v>145</v>
      </c>
      <c r="C403" s="182" t="s">
        <v>96</v>
      </c>
      <c r="D403" s="182" t="s">
        <v>99</v>
      </c>
      <c r="E403" s="182" t="s">
        <v>0</v>
      </c>
      <c r="F403" s="183" t="s">
        <v>360</v>
      </c>
      <c r="G403" s="141">
        <v>12644191.49</v>
      </c>
      <c r="H403" s="141">
        <v>11988679.869999999</v>
      </c>
      <c r="I403" s="106">
        <f t="shared" si="6"/>
        <v>94.815709485905614</v>
      </c>
    </row>
    <row r="404" spans="1:9" ht="25.5">
      <c r="A404" s="61">
        <v>395</v>
      </c>
      <c r="B404" s="182" t="s">
        <v>145</v>
      </c>
      <c r="C404" s="182" t="s">
        <v>96</v>
      </c>
      <c r="D404" s="182" t="s">
        <v>99</v>
      </c>
      <c r="E404" s="182" t="s">
        <v>7</v>
      </c>
      <c r="F404" s="183" t="s">
        <v>292</v>
      </c>
      <c r="G404" s="141">
        <v>181000</v>
      </c>
      <c r="H404" s="141">
        <v>162511.01999999999</v>
      </c>
      <c r="I404" s="106">
        <f t="shared" si="6"/>
        <v>89.785093922651924</v>
      </c>
    </row>
    <row r="405" spans="1:9" s="60" customFormat="1" ht="25.5">
      <c r="A405" s="61">
        <v>396</v>
      </c>
      <c r="B405" s="182" t="s">
        <v>145</v>
      </c>
      <c r="C405" s="182" t="s">
        <v>96</v>
      </c>
      <c r="D405" s="182" t="s">
        <v>99</v>
      </c>
      <c r="E405" s="182" t="s">
        <v>29</v>
      </c>
      <c r="F405" s="183" t="s">
        <v>310</v>
      </c>
      <c r="G405" s="141">
        <v>12463191.49</v>
      </c>
      <c r="H405" s="141">
        <v>11826168.85</v>
      </c>
      <c r="I405" s="106">
        <f t="shared" si="6"/>
        <v>94.888767933068152</v>
      </c>
    </row>
    <row r="406" spans="1:9" ht="102">
      <c r="A406" s="61">
        <v>397</v>
      </c>
      <c r="B406" s="182" t="s">
        <v>145</v>
      </c>
      <c r="C406" s="182" t="s">
        <v>96</v>
      </c>
      <c r="D406" s="182" t="s">
        <v>100</v>
      </c>
      <c r="E406" s="182" t="s">
        <v>0</v>
      </c>
      <c r="F406" s="183" t="s">
        <v>361</v>
      </c>
      <c r="G406" s="141">
        <v>6749200</v>
      </c>
      <c r="H406" s="141">
        <v>6706508.2599999998</v>
      </c>
      <c r="I406" s="106">
        <f t="shared" si="6"/>
        <v>99.367454809458906</v>
      </c>
    </row>
    <row r="407" spans="1:9" ht="25.5">
      <c r="A407" s="61">
        <v>398</v>
      </c>
      <c r="B407" s="182" t="s">
        <v>145</v>
      </c>
      <c r="C407" s="182" t="s">
        <v>96</v>
      </c>
      <c r="D407" s="182" t="s">
        <v>100</v>
      </c>
      <c r="E407" s="182" t="s">
        <v>7</v>
      </c>
      <c r="F407" s="183" t="s">
        <v>292</v>
      </c>
      <c r="G407" s="141">
        <v>120000</v>
      </c>
      <c r="H407" s="141">
        <v>92851.54</v>
      </c>
      <c r="I407" s="106">
        <f t="shared" si="6"/>
        <v>77.376283333333333</v>
      </c>
    </row>
    <row r="408" spans="1:9" ht="25.5">
      <c r="A408" s="61">
        <v>399</v>
      </c>
      <c r="B408" s="182" t="s">
        <v>145</v>
      </c>
      <c r="C408" s="182" t="s">
        <v>96</v>
      </c>
      <c r="D408" s="182" t="s">
        <v>100</v>
      </c>
      <c r="E408" s="182" t="s">
        <v>29</v>
      </c>
      <c r="F408" s="183" t="s">
        <v>310</v>
      </c>
      <c r="G408" s="141">
        <v>6629200</v>
      </c>
      <c r="H408" s="141">
        <v>6613656.7199999997</v>
      </c>
      <c r="I408" s="106">
        <f t="shared" si="6"/>
        <v>99.765533095999515</v>
      </c>
    </row>
    <row r="409" spans="1:9" ht="25.5">
      <c r="A409" s="61">
        <v>400</v>
      </c>
      <c r="B409" s="182" t="s">
        <v>145</v>
      </c>
      <c r="C409" s="182" t="s">
        <v>96</v>
      </c>
      <c r="D409" s="182" t="s">
        <v>101</v>
      </c>
      <c r="E409" s="182" t="s">
        <v>0</v>
      </c>
      <c r="F409" s="183" t="s">
        <v>362</v>
      </c>
      <c r="G409" s="141">
        <v>152453.15</v>
      </c>
      <c r="H409" s="141">
        <v>152453.15</v>
      </c>
      <c r="I409" s="106">
        <f t="shared" si="6"/>
        <v>100</v>
      </c>
    </row>
    <row r="410" spans="1:9" ht="25.5">
      <c r="A410" s="61">
        <v>401</v>
      </c>
      <c r="B410" s="182" t="s">
        <v>145</v>
      </c>
      <c r="C410" s="182" t="s">
        <v>96</v>
      </c>
      <c r="D410" s="182" t="s">
        <v>101</v>
      </c>
      <c r="E410" s="182" t="s">
        <v>7</v>
      </c>
      <c r="F410" s="183" t="s">
        <v>292</v>
      </c>
      <c r="G410" s="141">
        <v>2112.48</v>
      </c>
      <c r="H410" s="141">
        <v>2112.48</v>
      </c>
      <c r="I410" s="106">
        <f t="shared" si="6"/>
        <v>100</v>
      </c>
    </row>
    <row r="411" spans="1:9" s="60" customFormat="1" ht="25.5">
      <c r="A411" s="61">
        <v>402</v>
      </c>
      <c r="B411" s="182" t="s">
        <v>145</v>
      </c>
      <c r="C411" s="182" t="s">
        <v>96</v>
      </c>
      <c r="D411" s="182" t="s">
        <v>101</v>
      </c>
      <c r="E411" s="182" t="s">
        <v>29</v>
      </c>
      <c r="F411" s="183" t="s">
        <v>310</v>
      </c>
      <c r="G411" s="141">
        <v>150340.67000000001</v>
      </c>
      <c r="H411" s="141">
        <v>150340.67000000001</v>
      </c>
      <c r="I411" s="106">
        <f t="shared" si="6"/>
        <v>100</v>
      </c>
    </row>
    <row r="412" spans="1:9" ht="132" customHeight="1">
      <c r="A412" s="61">
        <v>403</v>
      </c>
      <c r="B412" s="182" t="s">
        <v>145</v>
      </c>
      <c r="C412" s="182" t="s">
        <v>96</v>
      </c>
      <c r="D412" s="182" t="s">
        <v>483</v>
      </c>
      <c r="E412" s="182" t="s">
        <v>0</v>
      </c>
      <c r="F412" s="183" t="s">
        <v>496</v>
      </c>
      <c r="G412" s="141">
        <v>16700</v>
      </c>
      <c r="H412" s="141">
        <v>16700</v>
      </c>
      <c r="I412" s="106">
        <f t="shared" si="6"/>
        <v>100</v>
      </c>
    </row>
    <row r="413" spans="1:9" ht="25.5">
      <c r="A413" s="61">
        <v>404</v>
      </c>
      <c r="B413" s="182" t="s">
        <v>145</v>
      </c>
      <c r="C413" s="182" t="s">
        <v>96</v>
      </c>
      <c r="D413" s="182" t="s">
        <v>483</v>
      </c>
      <c r="E413" s="182" t="s">
        <v>29</v>
      </c>
      <c r="F413" s="183" t="s">
        <v>310</v>
      </c>
      <c r="G413" s="141">
        <v>16700</v>
      </c>
      <c r="H413" s="141">
        <v>16700</v>
      </c>
      <c r="I413" s="106">
        <f t="shared" si="6"/>
        <v>100</v>
      </c>
    </row>
    <row r="414" spans="1:9" ht="38.25">
      <c r="A414" s="61">
        <v>405</v>
      </c>
      <c r="B414" s="182" t="s">
        <v>145</v>
      </c>
      <c r="C414" s="182" t="s">
        <v>96</v>
      </c>
      <c r="D414" s="182" t="s">
        <v>135</v>
      </c>
      <c r="E414" s="182" t="s">
        <v>0</v>
      </c>
      <c r="F414" s="183" t="s">
        <v>703</v>
      </c>
      <c r="G414" s="141">
        <v>1711300</v>
      </c>
      <c r="H414" s="141">
        <v>1653692</v>
      </c>
      <c r="I414" s="106">
        <f t="shared" si="6"/>
        <v>96.633670309121726</v>
      </c>
    </row>
    <row r="415" spans="1:9" s="60" customFormat="1">
      <c r="A415" s="61">
        <v>406</v>
      </c>
      <c r="B415" s="182" t="s">
        <v>145</v>
      </c>
      <c r="C415" s="182" t="s">
        <v>96</v>
      </c>
      <c r="D415" s="182" t="s">
        <v>141</v>
      </c>
      <c r="E415" s="182" t="s">
        <v>0</v>
      </c>
      <c r="F415" s="183" t="s">
        <v>394</v>
      </c>
      <c r="G415" s="141">
        <v>1711300</v>
      </c>
      <c r="H415" s="141">
        <v>1653692</v>
      </c>
      <c r="I415" s="106">
        <f t="shared" si="6"/>
        <v>96.633670309121726</v>
      </c>
    </row>
    <row r="416" spans="1:9" ht="38.25">
      <c r="A416" s="61">
        <v>407</v>
      </c>
      <c r="B416" s="182" t="s">
        <v>145</v>
      </c>
      <c r="C416" s="182" t="s">
        <v>96</v>
      </c>
      <c r="D416" s="182" t="s">
        <v>530</v>
      </c>
      <c r="E416" s="182" t="s">
        <v>0</v>
      </c>
      <c r="F416" s="183" t="s">
        <v>563</v>
      </c>
      <c r="G416" s="141">
        <v>1711300</v>
      </c>
      <c r="H416" s="141">
        <v>1653692</v>
      </c>
      <c r="I416" s="106">
        <f t="shared" si="6"/>
        <v>96.633670309121726</v>
      </c>
    </row>
    <row r="417" spans="1:9" ht="25.5">
      <c r="A417" s="61">
        <v>408</v>
      </c>
      <c r="B417" s="182" t="s">
        <v>145</v>
      </c>
      <c r="C417" s="182" t="s">
        <v>96</v>
      </c>
      <c r="D417" s="182" t="s">
        <v>530</v>
      </c>
      <c r="E417" s="182" t="s">
        <v>29</v>
      </c>
      <c r="F417" s="183" t="s">
        <v>310</v>
      </c>
      <c r="G417" s="141">
        <v>1711300</v>
      </c>
      <c r="H417" s="141">
        <v>1653692</v>
      </c>
      <c r="I417" s="106">
        <f t="shared" si="6"/>
        <v>96.633670309121726</v>
      </c>
    </row>
    <row r="418" spans="1:9">
      <c r="A418" s="61">
        <v>409</v>
      </c>
      <c r="B418" s="182" t="s">
        <v>145</v>
      </c>
      <c r="C418" s="182" t="s">
        <v>96</v>
      </c>
      <c r="D418" s="182" t="s">
        <v>106</v>
      </c>
      <c r="E418" s="182" t="s">
        <v>0</v>
      </c>
      <c r="F418" s="183" t="s">
        <v>288</v>
      </c>
      <c r="G418" s="141">
        <v>15000</v>
      </c>
      <c r="H418" s="141">
        <v>15000</v>
      </c>
      <c r="I418" s="106">
        <f t="shared" si="6"/>
        <v>100</v>
      </c>
    </row>
    <row r="419" spans="1:9" s="60" customFormat="1">
      <c r="A419" s="61">
        <v>410</v>
      </c>
      <c r="B419" s="182" t="s">
        <v>145</v>
      </c>
      <c r="C419" s="182" t="s">
        <v>96</v>
      </c>
      <c r="D419" s="182" t="s">
        <v>13</v>
      </c>
      <c r="E419" s="182" t="s">
        <v>0</v>
      </c>
      <c r="F419" s="183" t="s">
        <v>295</v>
      </c>
      <c r="G419" s="141">
        <v>15000</v>
      </c>
      <c r="H419" s="141">
        <v>15000</v>
      </c>
      <c r="I419" s="106">
        <f t="shared" si="6"/>
        <v>100</v>
      </c>
    </row>
    <row r="420" spans="1:9" ht="25.5">
      <c r="A420" s="61">
        <v>411</v>
      </c>
      <c r="B420" s="182" t="s">
        <v>145</v>
      </c>
      <c r="C420" s="182" t="s">
        <v>96</v>
      </c>
      <c r="D420" s="182" t="s">
        <v>13</v>
      </c>
      <c r="E420" s="182" t="s">
        <v>29</v>
      </c>
      <c r="F420" s="183" t="s">
        <v>310</v>
      </c>
      <c r="G420" s="141">
        <v>15000</v>
      </c>
      <c r="H420" s="141">
        <v>15000</v>
      </c>
      <c r="I420" s="106">
        <f t="shared" si="6"/>
        <v>100</v>
      </c>
    </row>
    <row r="421" spans="1:9">
      <c r="A421" s="61">
        <v>412</v>
      </c>
      <c r="B421" s="182" t="s">
        <v>145</v>
      </c>
      <c r="C421" s="182" t="s">
        <v>786</v>
      </c>
      <c r="D421" s="182" t="s">
        <v>107</v>
      </c>
      <c r="E421" s="182" t="s">
        <v>0</v>
      </c>
      <c r="F421" s="183" t="s">
        <v>787</v>
      </c>
      <c r="G421" s="141">
        <v>3271519.64</v>
      </c>
      <c r="H421" s="141">
        <v>3124298.47</v>
      </c>
      <c r="I421" s="106">
        <f t="shared" si="6"/>
        <v>95.4999148346852</v>
      </c>
    </row>
    <row r="422" spans="1:9" ht="25.5">
      <c r="A422" s="61">
        <v>413</v>
      </c>
      <c r="B422" s="182" t="s">
        <v>145</v>
      </c>
      <c r="C422" s="182" t="s">
        <v>786</v>
      </c>
      <c r="D422" s="182" t="s">
        <v>129</v>
      </c>
      <c r="E422" s="182" t="s">
        <v>0</v>
      </c>
      <c r="F422" s="183" t="s">
        <v>701</v>
      </c>
      <c r="G422" s="141">
        <v>3271519.64</v>
      </c>
      <c r="H422" s="141">
        <v>3124298.47</v>
      </c>
      <c r="I422" s="106">
        <f t="shared" si="6"/>
        <v>95.4999148346852</v>
      </c>
    </row>
    <row r="423" spans="1:9" s="60" customFormat="1" ht="25.5">
      <c r="A423" s="61">
        <v>414</v>
      </c>
      <c r="B423" s="182" t="s">
        <v>145</v>
      </c>
      <c r="C423" s="182" t="s">
        <v>786</v>
      </c>
      <c r="D423" s="182" t="s">
        <v>130</v>
      </c>
      <c r="E423" s="182" t="s">
        <v>0</v>
      </c>
      <c r="F423" s="183" t="s">
        <v>371</v>
      </c>
      <c r="G423" s="141">
        <v>3271519.64</v>
      </c>
      <c r="H423" s="141">
        <v>3124298.47</v>
      </c>
      <c r="I423" s="106">
        <f t="shared" si="6"/>
        <v>95.4999148346852</v>
      </c>
    </row>
    <row r="424" spans="1:9" ht="25.5">
      <c r="A424" s="61">
        <v>415</v>
      </c>
      <c r="B424" s="182" t="s">
        <v>145</v>
      </c>
      <c r="C424" s="182" t="s">
        <v>786</v>
      </c>
      <c r="D424" s="182" t="s">
        <v>79</v>
      </c>
      <c r="E424" s="182" t="s">
        <v>0</v>
      </c>
      <c r="F424" s="183" t="s">
        <v>374</v>
      </c>
      <c r="G424" s="141">
        <v>3271519.64</v>
      </c>
      <c r="H424" s="141">
        <v>3124298.47</v>
      </c>
      <c r="I424" s="106">
        <f t="shared" si="6"/>
        <v>95.4999148346852</v>
      </c>
    </row>
    <row r="425" spans="1:9" s="60" customFormat="1">
      <c r="A425" s="61">
        <v>416</v>
      </c>
      <c r="B425" s="182" t="s">
        <v>145</v>
      </c>
      <c r="C425" s="182" t="s">
        <v>786</v>
      </c>
      <c r="D425" s="182" t="s">
        <v>79</v>
      </c>
      <c r="E425" s="182" t="s">
        <v>46</v>
      </c>
      <c r="F425" s="183" t="s">
        <v>353</v>
      </c>
      <c r="G425" s="141">
        <v>3271519.64</v>
      </c>
      <c r="H425" s="141">
        <v>3124298.47</v>
      </c>
      <c r="I425" s="106">
        <f t="shared" si="6"/>
        <v>95.4999148346852</v>
      </c>
    </row>
    <row r="426" spans="1:9">
      <c r="A426" s="61">
        <v>417</v>
      </c>
      <c r="B426" s="182" t="s">
        <v>145</v>
      </c>
      <c r="C426" s="182" t="s">
        <v>102</v>
      </c>
      <c r="D426" s="182" t="s">
        <v>107</v>
      </c>
      <c r="E426" s="182" t="s">
        <v>0</v>
      </c>
      <c r="F426" s="183" t="s">
        <v>347</v>
      </c>
      <c r="G426" s="141">
        <v>1944112.55</v>
      </c>
      <c r="H426" s="141">
        <v>1905712.76</v>
      </c>
      <c r="I426" s="106">
        <f t="shared" si="6"/>
        <v>98.024816515895637</v>
      </c>
    </row>
    <row r="427" spans="1:9" ht="38.25">
      <c r="A427" s="61">
        <v>418</v>
      </c>
      <c r="B427" s="182" t="s">
        <v>145</v>
      </c>
      <c r="C427" s="182" t="s">
        <v>102</v>
      </c>
      <c r="D427" s="182" t="s">
        <v>108</v>
      </c>
      <c r="E427" s="182" t="s">
        <v>0</v>
      </c>
      <c r="F427" s="183" t="s">
        <v>767</v>
      </c>
      <c r="G427" s="141">
        <v>207600</v>
      </c>
      <c r="H427" s="141">
        <v>207600</v>
      </c>
      <c r="I427" s="106">
        <f t="shared" si="6"/>
        <v>100</v>
      </c>
    </row>
    <row r="428" spans="1:9" ht="25.5">
      <c r="A428" s="61">
        <v>419</v>
      </c>
      <c r="B428" s="182" t="s">
        <v>145</v>
      </c>
      <c r="C428" s="182" t="s">
        <v>102</v>
      </c>
      <c r="D428" s="182" t="s">
        <v>670</v>
      </c>
      <c r="E428" s="182" t="s">
        <v>0</v>
      </c>
      <c r="F428" s="183" t="s">
        <v>344</v>
      </c>
      <c r="G428" s="141">
        <v>207600</v>
      </c>
      <c r="H428" s="141">
        <v>207600</v>
      </c>
      <c r="I428" s="106">
        <f t="shared" si="6"/>
        <v>100</v>
      </c>
    </row>
    <row r="429" spans="1:9" s="60" customFormat="1" ht="25.5">
      <c r="A429" s="61">
        <v>420</v>
      </c>
      <c r="B429" s="182" t="s">
        <v>145</v>
      </c>
      <c r="C429" s="182" t="s">
        <v>102</v>
      </c>
      <c r="D429" s="182" t="s">
        <v>673</v>
      </c>
      <c r="E429" s="182" t="s">
        <v>0</v>
      </c>
      <c r="F429" s="183" t="s">
        <v>348</v>
      </c>
      <c r="G429" s="141">
        <v>207600</v>
      </c>
      <c r="H429" s="141">
        <v>207600</v>
      </c>
      <c r="I429" s="106">
        <f t="shared" si="6"/>
        <v>100</v>
      </c>
    </row>
    <row r="430" spans="1:9" ht="25.5">
      <c r="A430" s="61">
        <v>421</v>
      </c>
      <c r="B430" s="182" t="s">
        <v>145</v>
      </c>
      <c r="C430" s="182" t="s">
        <v>102</v>
      </c>
      <c r="D430" s="182" t="s">
        <v>673</v>
      </c>
      <c r="E430" s="182" t="s">
        <v>103</v>
      </c>
      <c r="F430" s="183" t="s">
        <v>349</v>
      </c>
      <c r="G430" s="141">
        <v>207600</v>
      </c>
      <c r="H430" s="141">
        <v>207600</v>
      </c>
      <c r="I430" s="106">
        <f t="shared" si="6"/>
        <v>100</v>
      </c>
    </row>
    <row r="431" spans="1:9" ht="38.25">
      <c r="A431" s="61">
        <v>422</v>
      </c>
      <c r="B431" s="182" t="s">
        <v>145</v>
      </c>
      <c r="C431" s="182" t="s">
        <v>102</v>
      </c>
      <c r="D431" s="182" t="s">
        <v>125</v>
      </c>
      <c r="E431" s="182" t="s">
        <v>0</v>
      </c>
      <c r="F431" s="183" t="s">
        <v>768</v>
      </c>
      <c r="G431" s="141">
        <v>1736512.55</v>
      </c>
      <c r="H431" s="141">
        <v>1698112.76</v>
      </c>
      <c r="I431" s="106">
        <f t="shared" si="6"/>
        <v>97.788683416080119</v>
      </c>
    </row>
    <row r="432" spans="1:9" ht="25.5">
      <c r="A432" s="61">
        <v>423</v>
      </c>
      <c r="B432" s="182" t="s">
        <v>145</v>
      </c>
      <c r="C432" s="182" t="s">
        <v>102</v>
      </c>
      <c r="D432" s="182" t="s">
        <v>128</v>
      </c>
      <c r="E432" s="182" t="s">
        <v>0</v>
      </c>
      <c r="F432" s="183" t="s">
        <v>358</v>
      </c>
      <c r="G432" s="141">
        <v>1736512.55</v>
      </c>
      <c r="H432" s="141">
        <v>1698112.76</v>
      </c>
      <c r="I432" s="106">
        <f t="shared" si="6"/>
        <v>97.788683416080119</v>
      </c>
    </row>
    <row r="433" spans="1:9" s="60" customFormat="1" ht="89.25">
      <c r="A433" s="61">
        <v>424</v>
      </c>
      <c r="B433" s="182" t="s">
        <v>145</v>
      </c>
      <c r="C433" s="182" t="s">
        <v>102</v>
      </c>
      <c r="D433" s="182" t="s">
        <v>98</v>
      </c>
      <c r="E433" s="182" t="s">
        <v>0</v>
      </c>
      <c r="F433" s="183" t="s">
        <v>359</v>
      </c>
      <c r="G433" s="141">
        <v>526804.04</v>
      </c>
      <c r="H433" s="141">
        <v>489238.57</v>
      </c>
      <c r="I433" s="106">
        <f t="shared" si="6"/>
        <v>92.86917579447568</v>
      </c>
    </row>
    <row r="434" spans="1:9">
      <c r="A434" s="61">
        <v>425</v>
      </c>
      <c r="B434" s="182" t="s">
        <v>145</v>
      </c>
      <c r="C434" s="182" t="s">
        <v>102</v>
      </c>
      <c r="D434" s="182" t="s">
        <v>98</v>
      </c>
      <c r="E434" s="182" t="s">
        <v>26</v>
      </c>
      <c r="F434" s="183" t="s">
        <v>537</v>
      </c>
      <c r="G434" s="141">
        <v>519601.54</v>
      </c>
      <c r="H434" s="141">
        <v>482036.07</v>
      </c>
      <c r="I434" s="106">
        <f t="shared" si="6"/>
        <v>92.770331281158263</v>
      </c>
    </row>
    <row r="435" spans="1:9" s="60" customFormat="1" ht="25.5">
      <c r="A435" s="61">
        <v>426</v>
      </c>
      <c r="B435" s="182" t="s">
        <v>145</v>
      </c>
      <c r="C435" s="182" t="s">
        <v>102</v>
      </c>
      <c r="D435" s="182" t="s">
        <v>98</v>
      </c>
      <c r="E435" s="182" t="s">
        <v>7</v>
      </c>
      <c r="F435" s="183" t="s">
        <v>292</v>
      </c>
      <c r="G435" s="141">
        <v>7202.5</v>
      </c>
      <c r="H435" s="141">
        <v>7202.5</v>
      </c>
      <c r="I435" s="106">
        <f t="shared" si="6"/>
        <v>100</v>
      </c>
    </row>
    <row r="436" spans="1:9" ht="102">
      <c r="A436" s="61">
        <v>427</v>
      </c>
      <c r="B436" s="182" t="s">
        <v>145</v>
      </c>
      <c r="C436" s="182" t="s">
        <v>102</v>
      </c>
      <c r="D436" s="182" t="s">
        <v>99</v>
      </c>
      <c r="E436" s="182" t="s">
        <v>0</v>
      </c>
      <c r="F436" s="183" t="s">
        <v>360</v>
      </c>
      <c r="G436" s="141">
        <v>1209708.51</v>
      </c>
      <c r="H436" s="141">
        <v>1208874.19</v>
      </c>
      <c r="I436" s="106">
        <f t="shared" si="6"/>
        <v>99.931031319272108</v>
      </c>
    </row>
    <row r="437" spans="1:9" s="60" customFormat="1">
      <c r="A437" s="61">
        <v>428</v>
      </c>
      <c r="B437" s="182" t="s">
        <v>145</v>
      </c>
      <c r="C437" s="182" t="s">
        <v>102</v>
      </c>
      <c r="D437" s="182" t="s">
        <v>99</v>
      </c>
      <c r="E437" s="182" t="s">
        <v>26</v>
      </c>
      <c r="F437" s="183" t="s">
        <v>537</v>
      </c>
      <c r="G437" s="141">
        <v>1089605.1599999999</v>
      </c>
      <c r="H437" s="141">
        <v>1088770.8400000001</v>
      </c>
      <c r="I437" s="106">
        <f t="shared" si="6"/>
        <v>99.923429143819419</v>
      </c>
    </row>
    <row r="438" spans="1:9" ht="25.5">
      <c r="A438" s="61">
        <v>429</v>
      </c>
      <c r="B438" s="182" t="s">
        <v>145</v>
      </c>
      <c r="C438" s="182" t="s">
        <v>102</v>
      </c>
      <c r="D438" s="182" t="s">
        <v>99</v>
      </c>
      <c r="E438" s="182" t="s">
        <v>7</v>
      </c>
      <c r="F438" s="183" t="s">
        <v>292</v>
      </c>
      <c r="G438" s="141">
        <v>120103.35</v>
      </c>
      <c r="H438" s="141">
        <v>120103.35</v>
      </c>
      <c r="I438" s="106">
        <f t="shared" si="6"/>
        <v>100</v>
      </c>
    </row>
    <row r="439" spans="1:9">
      <c r="A439" s="61">
        <v>430</v>
      </c>
      <c r="B439" s="182" t="s">
        <v>145</v>
      </c>
      <c r="C439" s="182" t="s">
        <v>104</v>
      </c>
      <c r="D439" s="182" t="s">
        <v>107</v>
      </c>
      <c r="E439" s="182" t="s">
        <v>0</v>
      </c>
      <c r="F439" s="183" t="s">
        <v>564</v>
      </c>
      <c r="G439" s="141">
        <v>10841791.710000001</v>
      </c>
      <c r="H439" s="141">
        <v>10841791.710000001</v>
      </c>
      <c r="I439" s="106">
        <f t="shared" si="6"/>
        <v>100</v>
      </c>
    </row>
    <row r="440" spans="1:9">
      <c r="A440" s="61">
        <v>431</v>
      </c>
      <c r="B440" s="182" t="s">
        <v>145</v>
      </c>
      <c r="C440" s="182" t="s">
        <v>674</v>
      </c>
      <c r="D440" s="182" t="s">
        <v>107</v>
      </c>
      <c r="E440" s="182" t="s">
        <v>0</v>
      </c>
      <c r="F440" s="183" t="s">
        <v>708</v>
      </c>
      <c r="G440" s="141">
        <v>10841791.710000001</v>
      </c>
      <c r="H440" s="141">
        <v>10841791.710000001</v>
      </c>
      <c r="I440" s="106">
        <f t="shared" si="6"/>
        <v>100</v>
      </c>
    </row>
    <row r="441" spans="1:9" ht="38.25">
      <c r="A441" s="61">
        <v>432</v>
      </c>
      <c r="B441" s="182" t="s">
        <v>145</v>
      </c>
      <c r="C441" s="182" t="s">
        <v>674</v>
      </c>
      <c r="D441" s="182" t="s">
        <v>125</v>
      </c>
      <c r="E441" s="182" t="s">
        <v>0</v>
      </c>
      <c r="F441" s="183" t="s">
        <v>768</v>
      </c>
      <c r="G441" s="141">
        <v>3780000</v>
      </c>
      <c r="H441" s="141">
        <v>3780000</v>
      </c>
      <c r="I441" s="106">
        <f t="shared" si="6"/>
        <v>100</v>
      </c>
    </row>
    <row r="442" spans="1:9" ht="25.5">
      <c r="A442" s="61">
        <v>433</v>
      </c>
      <c r="B442" s="182" t="s">
        <v>145</v>
      </c>
      <c r="C442" s="182" t="s">
        <v>674</v>
      </c>
      <c r="D442" s="182" t="s">
        <v>676</v>
      </c>
      <c r="E442" s="182" t="s">
        <v>0</v>
      </c>
      <c r="F442" s="183" t="s">
        <v>709</v>
      </c>
      <c r="G442" s="141">
        <v>3780000</v>
      </c>
      <c r="H442" s="141">
        <v>3780000</v>
      </c>
      <c r="I442" s="106">
        <f t="shared" si="6"/>
        <v>100</v>
      </c>
    </row>
    <row r="443" spans="1:9" s="60" customFormat="1" ht="38.25">
      <c r="A443" s="61">
        <v>434</v>
      </c>
      <c r="B443" s="182" t="s">
        <v>145</v>
      </c>
      <c r="C443" s="182" t="s">
        <v>674</v>
      </c>
      <c r="D443" s="182" t="s">
        <v>677</v>
      </c>
      <c r="E443" s="182" t="s">
        <v>0</v>
      </c>
      <c r="F443" s="183" t="s">
        <v>710</v>
      </c>
      <c r="G443" s="141">
        <v>3780000</v>
      </c>
      <c r="H443" s="141">
        <v>3780000</v>
      </c>
      <c r="I443" s="106">
        <f t="shared" si="6"/>
        <v>100</v>
      </c>
    </row>
    <row r="444" spans="1:9">
      <c r="A444" s="61">
        <v>435</v>
      </c>
      <c r="B444" s="182" t="s">
        <v>145</v>
      </c>
      <c r="C444" s="182" t="s">
        <v>674</v>
      </c>
      <c r="D444" s="182" t="s">
        <v>677</v>
      </c>
      <c r="E444" s="182" t="s">
        <v>44</v>
      </c>
      <c r="F444" s="183" t="s">
        <v>331</v>
      </c>
      <c r="G444" s="141">
        <v>3780000</v>
      </c>
      <c r="H444" s="141">
        <v>3780000</v>
      </c>
      <c r="I444" s="106">
        <f t="shared" si="6"/>
        <v>100</v>
      </c>
    </row>
    <row r="445" spans="1:9" ht="38.25">
      <c r="A445" s="61">
        <v>436</v>
      </c>
      <c r="B445" s="182" t="s">
        <v>145</v>
      </c>
      <c r="C445" s="182" t="s">
        <v>674</v>
      </c>
      <c r="D445" s="182" t="s">
        <v>135</v>
      </c>
      <c r="E445" s="182" t="s">
        <v>0</v>
      </c>
      <c r="F445" s="183" t="s">
        <v>703</v>
      </c>
      <c r="G445" s="141">
        <v>7061791.71</v>
      </c>
      <c r="H445" s="141">
        <v>7061791.71</v>
      </c>
      <c r="I445" s="106">
        <f t="shared" si="6"/>
        <v>100</v>
      </c>
    </row>
    <row r="446" spans="1:9" ht="25.5">
      <c r="A446" s="61">
        <v>437</v>
      </c>
      <c r="B446" s="182" t="s">
        <v>145</v>
      </c>
      <c r="C446" s="182" t="s">
        <v>674</v>
      </c>
      <c r="D446" s="182" t="s">
        <v>137</v>
      </c>
      <c r="E446" s="182" t="s">
        <v>0</v>
      </c>
      <c r="F446" s="183" t="s">
        <v>395</v>
      </c>
      <c r="G446" s="141">
        <v>7061791.71</v>
      </c>
      <c r="H446" s="141">
        <v>7061791.71</v>
      </c>
      <c r="I446" s="106">
        <f t="shared" si="6"/>
        <v>100</v>
      </c>
    </row>
    <row r="447" spans="1:9" ht="25.5">
      <c r="A447" s="61">
        <v>438</v>
      </c>
      <c r="B447" s="182" t="s">
        <v>145</v>
      </c>
      <c r="C447" s="182" t="s">
        <v>674</v>
      </c>
      <c r="D447" s="182" t="s">
        <v>105</v>
      </c>
      <c r="E447" s="182" t="s">
        <v>0</v>
      </c>
      <c r="F447" s="183" t="s">
        <v>396</v>
      </c>
      <c r="G447" s="141">
        <v>6162394</v>
      </c>
      <c r="H447" s="141">
        <v>6162394</v>
      </c>
      <c r="I447" s="106">
        <f t="shared" si="6"/>
        <v>100</v>
      </c>
    </row>
    <row r="448" spans="1:9">
      <c r="A448" s="61">
        <v>439</v>
      </c>
      <c r="B448" s="182" t="s">
        <v>145</v>
      </c>
      <c r="C448" s="182" t="s">
        <v>674</v>
      </c>
      <c r="D448" s="182" t="s">
        <v>105</v>
      </c>
      <c r="E448" s="182" t="s">
        <v>46</v>
      </c>
      <c r="F448" s="183" t="s">
        <v>353</v>
      </c>
      <c r="G448" s="141">
        <v>6162394</v>
      </c>
      <c r="H448" s="141">
        <v>6162394</v>
      </c>
      <c r="I448" s="106">
        <f t="shared" si="6"/>
        <v>100</v>
      </c>
    </row>
    <row r="449" spans="1:9" ht="25.5">
      <c r="A449" s="61">
        <v>440</v>
      </c>
      <c r="B449" s="182" t="s">
        <v>145</v>
      </c>
      <c r="C449" s="182" t="s">
        <v>674</v>
      </c>
      <c r="D449" s="182" t="s">
        <v>788</v>
      </c>
      <c r="E449" s="182" t="s">
        <v>0</v>
      </c>
      <c r="F449" s="183" t="s">
        <v>711</v>
      </c>
      <c r="G449" s="141">
        <v>3800</v>
      </c>
      <c r="H449" s="141">
        <v>3800</v>
      </c>
      <c r="I449" s="106">
        <f t="shared" si="6"/>
        <v>100</v>
      </c>
    </row>
    <row r="450" spans="1:9">
      <c r="A450" s="61">
        <v>441</v>
      </c>
      <c r="B450" s="182" t="s">
        <v>145</v>
      </c>
      <c r="C450" s="182" t="s">
        <v>674</v>
      </c>
      <c r="D450" s="182" t="s">
        <v>788</v>
      </c>
      <c r="E450" s="182" t="s">
        <v>46</v>
      </c>
      <c r="F450" s="183" t="s">
        <v>353</v>
      </c>
      <c r="G450" s="141">
        <v>3800</v>
      </c>
      <c r="H450" s="141">
        <v>3800</v>
      </c>
      <c r="I450" s="106">
        <f t="shared" si="6"/>
        <v>100</v>
      </c>
    </row>
    <row r="451" spans="1:9" ht="25.5">
      <c r="A451" s="61">
        <v>442</v>
      </c>
      <c r="B451" s="182" t="s">
        <v>145</v>
      </c>
      <c r="C451" s="182" t="s">
        <v>674</v>
      </c>
      <c r="D451" s="182" t="s">
        <v>789</v>
      </c>
      <c r="E451" s="182" t="s">
        <v>0</v>
      </c>
      <c r="F451" s="183" t="s">
        <v>790</v>
      </c>
      <c r="G451" s="141">
        <v>724897.71</v>
      </c>
      <c r="H451" s="141">
        <v>724897.71</v>
      </c>
      <c r="I451" s="106">
        <f t="shared" si="6"/>
        <v>100</v>
      </c>
    </row>
    <row r="452" spans="1:9">
      <c r="A452" s="61">
        <v>443</v>
      </c>
      <c r="B452" s="182" t="s">
        <v>145</v>
      </c>
      <c r="C452" s="182" t="s">
        <v>674</v>
      </c>
      <c r="D452" s="182" t="s">
        <v>789</v>
      </c>
      <c r="E452" s="182" t="s">
        <v>46</v>
      </c>
      <c r="F452" s="183" t="s">
        <v>353</v>
      </c>
      <c r="G452" s="141">
        <v>724897.71</v>
      </c>
      <c r="H452" s="141">
        <v>724897.71</v>
      </c>
      <c r="I452" s="106">
        <f t="shared" si="6"/>
        <v>100</v>
      </c>
    </row>
    <row r="453" spans="1:9" s="60" customFormat="1" ht="25.5">
      <c r="A453" s="61">
        <v>444</v>
      </c>
      <c r="B453" s="182" t="s">
        <v>145</v>
      </c>
      <c r="C453" s="182" t="s">
        <v>674</v>
      </c>
      <c r="D453" s="182" t="s">
        <v>760</v>
      </c>
      <c r="E453" s="182" t="s">
        <v>0</v>
      </c>
      <c r="F453" s="183" t="s">
        <v>711</v>
      </c>
      <c r="G453" s="141">
        <v>119500</v>
      </c>
      <c r="H453" s="141">
        <v>119500</v>
      </c>
      <c r="I453" s="106">
        <f t="shared" si="6"/>
        <v>100</v>
      </c>
    </row>
    <row r="454" spans="1:9">
      <c r="A454" s="61">
        <v>445</v>
      </c>
      <c r="B454" s="182" t="s">
        <v>145</v>
      </c>
      <c r="C454" s="182" t="s">
        <v>674</v>
      </c>
      <c r="D454" s="182" t="s">
        <v>760</v>
      </c>
      <c r="E454" s="182" t="s">
        <v>46</v>
      </c>
      <c r="F454" s="183" t="s">
        <v>353</v>
      </c>
      <c r="G454" s="141">
        <v>119500</v>
      </c>
      <c r="H454" s="141">
        <v>119500</v>
      </c>
      <c r="I454" s="106">
        <f t="shared" si="6"/>
        <v>100</v>
      </c>
    </row>
    <row r="455" spans="1:9" ht="25.5">
      <c r="A455" s="61">
        <v>446</v>
      </c>
      <c r="B455" s="182" t="s">
        <v>145</v>
      </c>
      <c r="C455" s="182" t="s">
        <v>674</v>
      </c>
      <c r="D455" s="182" t="s">
        <v>761</v>
      </c>
      <c r="E455" s="182" t="s">
        <v>0</v>
      </c>
      <c r="F455" s="183" t="s">
        <v>711</v>
      </c>
      <c r="G455" s="141">
        <v>51200</v>
      </c>
      <c r="H455" s="141">
        <v>51200</v>
      </c>
      <c r="I455" s="106">
        <f t="shared" si="6"/>
        <v>100</v>
      </c>
    </row>
    <row r="456" spans="1:9">
      <c r="A456" s="61">
        <v>447</v>
      </c>
      <c r="B456" s="182" t="s">
        <v>145</v>
      </c>
      <c r="C456" s="182" t="s">
        <v>674</v>
      </c>
      <c r="D456" s="182" t="s">
        <v>761</v>
      </c>
      <c r="E456" s="182" t="s">
        <v>46</v>
      </c>
      <c r="F456" s="183" t="s">
        <v>353</v>
      </c>
      <c r="G456" s="141">
        <v>51200</v>
      </c>
      <c r="H456" s="141">
        <v>51200</v>
      </c>
      <c r="I456" s="106">
        <f t="shared" si="6"/>
        <v>100</v>
      </c>
    </row>
    <row r="457" spans="1:9">
      <c r="A457" s="61">
        <v>448</v>
      </c>
      <c r="B457" s="182" t="s">
        <v>145</v>
      </c>
      <c r="C457" s="182" t="s">
        <v>443</v>
      </c>
      <c r="D457" s="182" t="s">
        <v>107</v>
      </c>
      <c r="E457" s="182" t="s">
        <v>0</v>
      </c>
      <c r="F457" s="183" t="s">
        <v>554</v>
      </c>
      <c r="G457" s="141">
        <v>526000</v>
      </c>
      <c r="H457" s="141">
        <v>526000</v>
      </c>
      <c r="I457" s="106">
        <f t="shared" ref="I457:I489" si="7">H457/G457*100</f>
        <v>100</v>
      </c>
    </row>
    <row r="458" spans="1:9">
      <c r="A458" s="61">
        <v>449</v>
      </c>
      <c r="B458" s="182" t="s">
        <v>145</v>
      </c>
      <c r="C458" s="182" t="s">
        <v>444</v>
      </c>
      <c r="D458" s="182" t="s">
        <v>107</v>
      </c>
      <c r="E458" s="182" t="s">
        <v>0</v>
      </c>
      <c r="F458" s="183" t="s">
        <v>448</v>
      </c>
      <c r="G458" s="141">
        <v>526000</v>
      </c>
      <c r="H458" s="141">
        <v>526000</v>
      </c>
      <c r="I458" s="106">
        <f t="shared" si="7"/>
        <v>100</v>
      </c>
    </row>
    <row r="459" spans="1:9" ht="38.25">
      <c r="A459" s="61">
        <v>450</v>
      </c>
      <c r="B459" s="182" t="s">
        <v>145</v>
      </c>
      <c r="C459" s="182" t="s">
        <v>444</v>
      </c>
      <c r="D459" s="182" t="s">
        <v>108</v>
      </c>
      <c r="E459" s="182" t="s">
        <v>0</v>
      </c>
      <c r="F459" s="183" t="s">
        <v>767</v>
      </c>
      <c r="G459" s="141">
        <v>526000</v>
      </c>
      <c r="H459" s="141">
        <v>526000</v>
      </c>
      <c r="I459" s="106">
        <f t="shared" si="7"/>
        <v>100</v>
      </c>
    </row>
    <row r="460" spans="1:9" ht="25.5">
      <c r="A460" s="61">
        <v>451</v>
      </c>
      <c r="B460" s="182" t="s">
        <v>145</v>
      </c>
      <c r="C460" s="182" t="s">
        <v>444</v>
      </c>
      <c r="D460" s="182" t="s">
        <v>110</v>
      </c>
      <c r="E460" s="182" t="s">
        <v>0</v>
      </c>
      <c r="F460" s="183" t="s">
        <v>303</v>
      </c>
      <c r="G460" s="141">
        <v>526000</v>
      </c>
      <c r="H460" s="141">
        <v>526000</v>
      </c>
      <c r="I460" s="106">
        <f t="shared" si="7"/>
        <v>100</v>
      </c>
    </row>
    <row r="461" spans="1:9" s="60" customFormat="1" ht="25.5">
      <c r="A461" s="61">
        <v>452</v>
      </c>
      <c r="B461" s="182" t="s">
        <v>145</v>
      </c>
      <c r="C461" s="182" t="s">
        <v>444</v>
      </c>
      <c r="D461" s="182" t="s">
        <v>21</v>
      </c>
      <c r="E461" s="182" t="s">
        <v>0</v>
      </c>
      <c r="F461" s="183" t="s">
        <v>304</v>
      </c>
      <c r="G461" s="141">
        <v>526000</v>
      </c>
      <c r="H461" s="141">
        <v>526000</v>
      </c>
      <c r="I461" s="106">
        <f t="shared" si="7"/>
        <v>100</v>
      </c>
    </row>
    <row r="462" spans="1:9">
      <c r="A462" s="61">
        <v>453</v>
      </c>
      <c r="B462" s="182" t="s">
        <v>145</v>
      </c>
      <c r="C462" s="182" t="s">
        <v>444</v>
      </c>
      <c r="D462" s="182" t="s">
        <v>21</v>
      </c>
      <c r="E462" s="182" t="s">
        <v>22</v>
      </c>
      <c r="F462" s="183" t="s">
        <v>489</v>
      </c>
      <c r="G462" s="141">
        <v>526000</v>
      </c>
      <c r="H462" s="141">
        <v>526000</v>
      </c>
      <c r="I462" s="106">
        <f t="shared" si="7"/>
        <v>100</v>
      </c>
    </row>
    <row r="463" spans="1:9">
      <c r="A463" s="61">
        <v>454</v>
      </c>
      <c r="B463" s="182" t="s">
        <v>170</v>
      </c>
      <c r="C463" s="182" t="s">
        <v>146</v>
      </c>
      <c r="D463" s="182" t="s">
        <v>107</v>
      </c>
      <c r="E463" s="182" t="s">
        <v>0</v>
      </c>
      <c r="F463" s="183" t="s">
        <v>451</v>
      </c>
      <c r="G463" s="141">
        <v>659451</v>
      </c>
      <c r="H463" s="141">
        <v>613887.93999999994</v>
      </c>
      <c r="I463" s="106">
        <f t="shared" si="7"/>
        <v>93.090758828176774</v>
      </c>
    </row>
    <row r="464" spans="1:9">
      <c r="A464" s="61">
        <v>455</v>
      </c>
      <c r="B464" s="182" t="s">
        <v>170</v>
      </c>
      <c r="C464" s="182" t="s">
        <v>1</v>
      </c>
      <c r="D464" s="182" t="s">
        <v>107</v>
      </c>
      <c r="E464" s="182" t="s">
        <v>0</v>
      </c>
      <c r="F464" s="183" t="s">
        <v>533</v>
      </c>
      <c r="G464" s="141">
        <v>659451</v>
      </c>
      <c r="H464" s="141">
        <v>613887.93999999994</v>
      </c>
      <c r="I464" s="106">
        <f t="shared" si="7"/>
        <v>93.090758828176774</v>
      </c>
    </row>
    <row r="465" spans="1:9" ht="38.25">
      <c r="A465" s="61">
        <v>456</v>
      </c>
      <c r="B465" s="182" t="s">
        <v>170</v>
      </c>
      <c r="C465" s="182" t="s">
        <v>5</v>
      </c>
      <c r="D465" s="182" t="s">
        <v>107</v>
      </c>
      <c r="E465" s="182" t="s">
        <v>0</v>
      </c>
      <c r="F465" s="183" t="s">
        <v>397</v>
      </c>
      <c r="G465" s="141">
        <v>659451</v>
      </c>
      <c r="H465" s="141">
        <v>613887.93999999994</v>
      </c>
      <c r="I465" s="106">
        <f t="shared" si="7"/>
        <v>93.090758828176774</v>
      </c>
    </row>
    <row r="466" spans="1:9">
      <c r="A466" s="61">
        <v>457</v>
      </c>
      <c r="B466" s="182" t="s">
        <v>170</v>
      </c>
      <c r="C466" s="182" t="s">
        <v>5</v>
      </c>
      <c r="D466" s="182" t="s">
        <v>106</v>
      </c>
      <c r="E466" s="182" t="s">
        <v>0</v>
      </c>
      <c r="F466" s="183" t="s">
        <v>288</v>
      </c>
      <c r="G466" s="141">
        <v>659451</v>
      </c>
      <c r="H466" s="141">
        <v>613887.93999999994</v>
      </c>
      <c r="I466" s="106">
        <f t="shared" si="7"/>
        <v>93.090758828176774</v>
      </c>
    </row>
    <row r="467" spans="1:9" ht="25.5">
      <c r="A467" s="61">
        <v>458</v>
      </c>
      <c r="B467" s="182" t="s">
        <v>170</v>
      </c>
      <c r="C467" s="182" t="s">
        <v>5</v>
      </c>
      <c r="D467" s="182" t="s">
        <v>6</v>
      </c>
      <c r="E467" s="182" t="s">
        <v>0</v>
      </c>
      <c r="F467" s="183" t="s">
        <v>291</v>
      </c>
      <c r="G467" s="141">
        <v>659451</v>
      </c>
      <c r="H467" s="141">
        <v>613887.93999999994</v>
      </c>
      <c r="I467" s="106">
        <f t="shared" si="7"/>
        <v>93.090758828176774</v>
      </c>
    </row>
    <row r="468" spans="1:9" s="60" customFormat="1" ht="25.5">
      <c r="A468" s="61">
        <v>459</v>
      </c>
      <c r="B468" s="182" t="s">
        <v>170</v>
      </c>
      <c r="C468" s="182" t="s">
        <v>5</v>
      </c>
      <c r="D468" s="182" t="s">
        <v>6</v>
      </c>
      <c r="E468" s="182" t="s">
        <v>4</v>
      </c>
      <c r="F468" s="183" t="s">
        <v>290</v>
      </c>
      <c r="G468" s="141">
        <v>562021</v>
      </c>
      <c r="H468" s="141">
        <v>556002.34</v>
      </c>
      <c r="I468" s="106">
        <f t="shared" si="7"/>
        <v>98.929104072623616</v>
      </c>
    </row>
    <row r="469" spans="1:9" ht="25.5">
      <c r="A469" s="61">
        <v>460</v>
      </c>
      <c r="B469" s="182" t="s">
        <v>170</v>
      </c>
      <c r="C469" s="182" t="s">
        <v>5</v>
      </c>
      <c r="D469" s="182" t="s">
        <v>6</v>
      </c>
      <c r="E469" s="182" t="s">
        <v>7</v>
      </c>
      <c r="F469" s="183" t="s">
        <v>292</v>
      </c>
      <c r="G469" s="141">
        <v>97320</v>
      </c>
      <c r="H469" s="141">
        <v>57885.599999999999</v>
      </c>
      <c r="I469" s="106">
        <f t="shared" si="7"/>
        <v>59.479654747225638</v>
      </c>
    </row>
    <row r="470" spans="1:9">
      <c r="A470" s="61">
        <v>461</v>
      </c>
      <c r="B470" s="182" t="s">
        <v>170</v>
      </c>
      <c r="C470" s="182" t="s">
        <v>5</v>
      </c>
      <c r="D470" s="182" t="s">
        <v>6</v>
      </c>
      <c r="E470" s="182" t="s">
        <v>8</v>
      </c>
      <c r="F470" s="183" t="s">
        <v>293</v>
      </c>
      <c r="G470" s="141">
        <v>110</v>
      </c>
      <c r="H470" s="141">
        <v>0</v>
      </c>
      <c r="I470" s="106">
        <f t="shared" si="7"/>
        <v>0</v>
      </c>
    </row>
    <row r="471" spans="1:9">
      <c r="A471" s="61">
        <v>462</v>
      </c>
      <c r="B471" s="182" t="s">
        <v>172</v>
      </c>
      <c r="C471" s="182" t="s">
        <v>146</v>
      </c>
      <c r="D471" s="182" t="s">
        <v>107</v>
      </c>
      <c r="E471" s="182" t="s">
        <v>0</v>
      </c>
      <c r="F471" s="183" t="s">
        <v>398</v>
      </c>
      <c r="G471" s="141">
        <v>1861827</v>
      </c>
      <c r="H471" s="141">
        <v>1856919.05</v>
      </c>
      <c r="I471" s="106">
        <f t="shared" si="7"/>
        <v>99.736390652837244</v>
      </c>
    </row>
    <row r="472" spans="1:9">
      <c r="A472" s="61">
        <v>463</v>
      </c>
      <c r="B472" s="182" t="s">
        <v>172</v>
      </c>
      <c r="C472" s="182" t="s">
        <v>1</v>
      </c>
      <c r="D472" s="182" t="s">
        <v>107</v>
      </c>
      <c r="E472" s="182" t="s">
        <v>0</v>
      </c>
      <c r="F472" s="183" t="s">
        <v>533</v>
      </c>
      <c r="G472" s="141">
        <v>1861827</v>
      </c>
      <c r="H472" s="141">
        <v>1856919.05</v>
      </c>
      <c r="I472" s="106">
        <f t="shared" si="7"/>
        <v>99.736390652837244</v>
      </c>
    </row>
    <row r="473" spans="1:9" ht="25.5">
      <c r="A473" s="61">
        <v>464</v>
      </c>
      <c r="B473" s="182" t="s">
        <v>172</v>
      </c>
      <c r="C473" s="182" t="s">
        <v>10</v>
      </c>
      <c r="D473" s="182" t="s">
        <v>107</v>
      </c>
      <c r="E473" s="182" t="s">
        <v>0</v>
      </c>
      <c r="F473" s="183" t="s">
        <v>399</v>
      </c>
      <c r="G473" s="141">
        <v>1861827</v>
      </c>
      <c r="H473" s="141">
        <v>1856919.05</v>
      </c>
      <c r="I473" s="106">
        <f t="shared" si="7"/>
        <v>99.736390652837244</v>
      </c>
    </row>
    <row r="474" spans="1:9">
      <c r="A474" s="61">
        <v>465</v>
      </c>
      <c r="B474" s="182" t="s">
        <v>172</v>
      </c>
      <c r="C474" s="182" t="s">
        <v>10</v>
      </c>
      <c r="D474" s="182" t="s">
        <v>106</v>
      </c>
      <c r="E474" s="182" t="s">
        <v>0</v>
      </c>
      <c r="F474" s="183" t="s">
        <v>288</v>
      </c>
      <c r="G474" s="141">
        <v>1861827</v>
      </c>
      <c r="H474" s="141">
        <v>1856919.05</v>
      </c>
      <c r="I474" s="106">
        <f t="shared" si="7"/>
        <v>99.736390652837244</v>
      </c>
    </row>
    <row r="475" spans="1:9">
      <c r="A475" s="61">
        <v>466</v>
      </c>
      <c r="B475" s="182" t="s">
        <v>172</v>
      </c>
      <c r="C475" s="182" t="s">
        <v>10</v>
      </c>
      <c r="D475" s="182" t="s">
        <v>11</v>
      </c>
      <c r="E475" s="182" t="s">
        <v>0</v>
      </c>
      <c r="F475" s="183" t="s">
        <v>400</v>
      </c>
      <c r="G475" s="141">
        <v>733712</v>
      </c>
      <c r="H475" s="141">
        <v>732301.78</v>
      </c>
      <c r="I475" s="106">
        <f t="shared" si="7"/>
        <v>99.807796519615337</v>
      </c>
    </row>
    <row r="476" spans="1:9" s="60" customFormat="1" ht="25.5">
      <c r="A476" s="61">
        <v>467</v>
      </c>
      <c r="B476" s="182" t="s">
        <v>172</v>
      </c>
      <c r="C476" s="182" t="s">
        <v>10</v>
      </c>
      <c r="D476" s="182" t="s">
        <v>11</v>
      </c>
      <c r="E476" s="182" t="s">
        <v>4</v>
      </c>
      <c r="F476" s="183" t="s">
        <v>290</v>
      </c>
      <c r="G476" s="141">
        <v>733712</v>
      </c>
      <c r="H476" s="141">
        <v>732301.78</v>
      </c>
      <c r="I476" s="106">
        <f t="shared" si="7"/>
        <v>99.807796519615337</v>
      </c>
    </row>
    <row r="477" spans="1:9" ht="25.5">
      <c r="A477" s="61">
        <v>468</v>
      </c>
      <c r="B477" s="182" t="s">
        <v>172</v>
      </c>
      <c r="C477" s="182" t="s">
        <v>10</v>
      </c>
      <c r="D477" s="182" t="s">
        <v>6</v>
      </c>
      <c r="E477" s="182" t="s">
        <v>0</v>
      </c>
      <c r="F477" s="183" t="s">
        <v>291</v>
      </c>
      <c r="G477" s="141">
        <v>1128115</v>
      </c>
      <c r="H477" s="141">
        <v>1124617.27</v>
      </c>
      <c r="I477" s="106">
        <f t="shared" si="7"/>
        <v>99.689949162984277</v>
      </c>
    </row>
    <row r="478" spans="1:9" ht="25.5">
      <c r="A478" s="61">
        <v>469</v>
      </c>
      <c r="B478" s="182" t="s">
        <v>172</v>
      </c>
      <c r="C478" s="182" t="s">
        <v>10</v>
      </c>
      <c r="D478" s="182" t="s">
        <v>6</v>
      </c>
      <c r="E478" s="182" t="s">
        <v>4</v>
      </c>
      <c r="F478" s="183" t="s">
        <v>290</v>
      </c>
      <c r="G478" s="141">
        <v>838973</v>
      </c>
      <c r="H478" s="141">
        <v>836348.24</v>
      </c>
      <c r="I478" s="106">
        <f t="shared" si="7"/>
        <v>99.68714607025494</v>
      </c>
    </row>
    <row r="479" spans="1:9" ht="25.5">
      <c r="A479" s="61">
        <v>470</v>
      </c>
      <c r="B479" s="182" t="s">
        <v>172</v>
      </c>
      <c r="C479" s="182" t="s">
        <v>10</v>
      </c>
      <c r="D479" s="182" t="s">
        <v>6</v>
      </c>
      <c r="E479" s="182" t="s">
        <v>7</v>
      </c>
      <c r="F479" s="183" t="s">
        <v>292</v>
      </c>
      <c r="G479" s="141">
        <v>289132</v>
      </c>
      <c r="H479" s="141">
        <v>288269.03000000003</v>
      </c>
      <c r="I479" s="106">
        <f t="shared" si="7"/>
        <v>99.701530788705512</v>
      </c>
    </row>
    <row r="480" spans="1:9">
      <c r="A480" s="61">
        <v>471</v>
      </c>
      <c r="B480" s="182" t="s">
        <v>172</v>
      </c>
      <c r="C480" s="182" t="s">
        <v>10</v>
      </c>
      <c r="D480" s="182" t="s">
        <v>6</v>
      </c>
      <c r="E480" s="182" t="s">
        <v>8</v>
      </c>
      <c r="F480" s="183" t="s">
        <v>293</v>
      </c>
      <c r="G480" s="141">
        <v>10</v>
      </c>
      <c r="H480" s="141">
        <v>0</v>
      </c>
      <c r="I480" s="106">
        <f t="shared" si="7"/>
        <v>0</v>
      </c>
    </row>
    <row r="481" spans="1:9">
      <c r="A481" s="61">
        <v>472</v>
      </c>
      <c r="B481" s="182" t="s">
        <v>174</v>
      </c>
      <c r="C481" s="182" t="s">
        <v>146</v>
      </c>
      <c r="D481" s="182" t="s">
        <v>107</v>
      </c>
      <c r="E481" s="182" t="s">
        <v>0</v>
      </c>
      <c r="F481" s="183" t="s">
        <v>791</v>
      </c>
      <c r="G481" s="141">
        <v>4468040</v>
      </c>
      <c r="H481" s="141">
        <v>4415813.59</v>
      </c>
      <c r="I481" s="106">
        <f t="shared" si="7"/>
        <v>98.831111404553226</v>
      </c>
    </row>
    <row r="482" spans="1:9">
      <c r="A482" s="61">
        <v>473</v>
      </c>
      <c r="B482" s="182" t="s">
        <v>174</v>
      </c>
      <c r="C482" s="182" t="s">
        <v>1</v>
      </c>
      <c r="D482" s="182" t="s">
        <v>107</v>
      </c>
      <c r="E482" s="182" t="s">
        <v>0</v>
      </c>
      <c r="F482" s="183" t="s">
        <v>533</v>
      </c>
      <c r="G482" s="141">
        <v>4468040</v>
      </c>
      <c r="H482" s="141">
        <v>4415813.59</v>
      </c>
      <c r="I482" s="106">
        <f t="shared" si="7"/>
        <v>98.831111404553226</v>
      </c>
    </row>
    <row r="483" spans="1:9" ht="25.5">
      <c r="A483" s="61">
        <v>474</v>
      </c>
      <c r="B483" s="182" t="s">
        <v>174</v>
      </c>
      <c r="C483" s="182" t="s">
        <v>10</v>
      </c>
      <c r="D483" s="182" t="s">
        <v>107</v>
      </c>
      <c r="E483" s="182" t="s">
        <v>0</v>
      </c>
      <c r="F483" s="183" t="s">
        <v>399</v>
      </c>
      <c r="G483" s="141">
        <v>4468040</v>
      </c>
      <c r="H483" s="141">
        <v>4415813.59</v>
      </c>
      <c r="I483" s="106">
        <f t="shared" si="7"/>
        <v>98.831111404553226</v>
      </c>
    </row>
    <row r="484" spans="1:9">
      <c r="A484" s="61">
        <v>475</v>
      </c>
      <c r="B484" s="182" t="s">
        <v>174</v>
      </c>
      <c r="C484" s="182" t="s">
        <v>10</v>
      </c>
      <c r="D484" s="182" t="s">
        <v>106</v>
      </c>
      <c r="E484" s="182" t="s">
        <v>0</v>
      </c>
      <c r="F484" s="183" t="s">
        <v>288</v>
      </c>
      <c r="G484" s="141">
        <v>4468040</v>
      </c>
      <c r="H484" s="141">
        <v>4415813.59</v>
      </c>
      <c r="I484" s="106">
        <f t="shared" si="7"/>
        <v>98.831111404553226</v>
      </c>
    </row>
    <row r="485" spans="1:9" ht="25.5">
      <c r="A485" s="61">
        <v>476</v>
      </c>
      <c r="B485" s="182" t="s">
        <v>174</v>
      </c>
      <c r="C485" s="182" t="s">
        <v>10</v>
      </c>
      <c r="D485" s="182" t="s">
        <v>6</v>
      </c>
      <c r="E485" s="182" t="s">
        <v>0</v>
      </c>
      <c r="F485" s="183" t="s">
        <v>291</v>
      </c>
      <c r="G485" s="141">
        <v>4468040</v>
      </c>
      <c r="H485" s="141">
        <v>4415813.59</v>
      </c>
      <c r="I485" s="106">
        <f t="shared" si="7"/>
        <v>98.831111404553226</v>
      </c>
    </row>
    <row r="486" spans="1:9" s="60" customFormat="1" ht="25.5">
      <c r="A486" s="61">
        <v>477</v>
      </c>
      <c r="B486" s="182" t="s">
        <v>174</v>
      </c>
      <c r="C486" s="182" t="s">
        <v>10</v>
      </c>
      <c r="D486" s="182" t="s">
        <v>6</v>
      </c>
      <c r="E486" s="182" t="s">
        <v>4</v>
      </c>
      <c r="F486" s="183" t="s">
        <v>290</v>
      </c>
      <c r="G486" s="141">
        <v>3493620</v>
      </c>
      <c r="H486" s="141">
        <v>3492360.29</v>
      </c>
      <c r="I486" s="106">
        <f t="shared" si="7"/>
        <v>99.963942558148858</v>
      </c>
    </row>
    <row r="487" spans="1:9" ht="25.5">
      <c r="A487" s="61">
        <v>478</v>
      </c>
      <c r="B487" s="182" t="s">
        <v>174</v>
      </c>
      <c r="C487" s="182" t="s">
        <v>10</v>
      </c>
      <c r="D487" s="182" t="s">
        <v>6</v>
      </c>
      <c r="E487" s="182" t="s">
        <v>7</v>
      </c>
      <c r="F487" s="183" t="s">
        <v>292</v>
      </c>
      <c r="G487" s="141">
        <v>974370</v>
      </c>
      <c r="H487" s="141">
        <v>923453.3</v>
      </c>
      <c r="I487" s="106">
        <f t="shared" si="7"/>
        <v>94.774397816024717</v>
      </c>
    </row>
    <row r="488" spans="1:9">
      <c r="A488" s="61">
        <v>479</v>
      </c>
      <c r="B488" s="182" t="s">
        <v>174</v>
      </c>
      <c r="C488" s="182" t="s">
        <v>10</v>
      </c>
      <c r="D488" s="182" t="s">
        <v>6</v>
      </c>
      <c r="E488" s="182" t="s">
        <v>8</v>
      </c>
      <c r="F488" s="183" t="s">
        <v>293</v>
      </c>
      <c r="G488" s="141">
        <v>50</v>
      </c>
      <c r="H488" s="141">
        <v>0</v>
      </c>
      <c r="I488" s="106">
        <f t="shared" si="7"/>
        <v>0</v>
      </c>
    </row>
    <row r="489" spans="1:9" s="60" customFormat="1">
      <c r="A489" s="59">
        <v>480</v>
      </c>
      <c r="B489" s="155" t="s">
        <v>286</v>
      </c>
      <c r="C489" s="184"/>
      <c r="D489" s="184"/>
      <c r="E489" s="184"/>
      <c r="F489" s="156"/>
      <c r="G489" s="138">
        <v>945052120.69000006</v>
      </c>
      <c r="H489" s="138">
        <v>887696405.48000002</v>
      </c>
      <c r="I489" s="107">
        <f t="shared" si="7"/>
        <v>93.930946880673247</v>
      </c>
    </row>
  </sheetData>
  <autoFilter ref="G1:I437">
    <filterColumn colId="0" showButton="0"/>
    <filterColumn colId="1" showButton="0"/>
  </autoFilter>
  <mergeCells count="17">
    <mergeCell ref="G2:I2"/>
    <mergeCell ref="G3:I3"/>
    <mergeCell ref="G4:I4"/>
    <mergeCell ref="B489:F489"/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  <mergeCell ref="E7:E9"/>
  </mergeCells>
  <pageMargins left="0.78740157480314965" right="0.39370078740157483" top="0.59055118110236227" bottom="0.39370078740157483" header="0.31496062992125984" footer="0.31496062992125984"/>
  <pageSetup paperSize="9" scale="69" firstPageNumber="20" fitToHeight="0" orientation="portrait" useFirstPageNumber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16"/>
  <sheetViews>
    <sheetView view="pageBreakPreview" zoomScale="115" zoomScaleSheetLayoutView="115" workbookViewId="0">
      <selection sqref="A1:XFD1048576"/>
    </sheetView>
  </sheetViews>
  <sheetFormatPr defaultRowHeight="12.75"/>
  <cols>
    <col min="1" max="1" width="36.5703125" style="39" customWidth="1"/>
    <col min="2" max="2" width="26" style="39" customWidth="1"/>
    <col min="3" max="3" width="17.5703125" style="39" bestFit="1" customWidth="1"/>
    <col min="4" max="4" width="14.85546875" style="39" customWidth="1"/>
    <col min="5" max="5" width="10.42578125" style="39" customWidth="1"/>
    <col min="6" max="16384" width="9.140625" style="39"/>
  </cols>
  <sheetData>
    <row r="1" spans="1:5">
      <c r="A1" s="38"/>
      <c r="B1" s="38"/>
      <c r="C1" s="161" t="s">
        <v>429</v>
      </c>
      <c r="D1" s="161"/>
      <c r="E1" s="161"/>
    </row>
    <row r="2" spans="1:5">
      <c r="A2" s="38"/>
      <c r="B2" s="38"/>
      <c r="C2" s="161" t="s">
        <v>624</v>
      </c>
      <c r="D2" s="161"/>
      <c r="E2" s="161"/>
    </row>
    <row r="3" spans="1:5">
      <c r="A3" s="38"/>
      <c r="B3" s="38"/>
      <c r="C3" s="161" t="s">
        <v>282</v>
      </c>
      <c r="D3" s="161"/>
      <c r="E3" s="161"/>
    </row>
    <row r="4" spans="1:5" ht="12.75" customHeight="1">
      <c r="A4" s="38"/>
      <c r="B4" s="38"/>
      <c r="C4" s="145" t="s">
        <v>845</v>
      </c>
      <c r="D4" s="145"/>
      <c r="E4" s="145"/>
    </row>
    <row r="6" spans="1:5" ht="39.75" customHeight="1">
      <c r="A6" s="169" t="s">
        <v>843</v>
      </c>
      <c r="B6" s="169"/>
      <c r="C6" s="169"/>
      <c r="D6" s="169"/>
      <c r="E6" s="169"/>
    </row>
    <row r="7" spans="1:5">
      <c r="A7" s="40"/>
      <c r="B7" s="41"/>
      <c r="C7" s="42"/>
    </row>
    <row r="8" spans="1:5" ht="24" customHeight="1">
      <c r="A8" s="167" t="s">
        <v>179</v>
      </c>
      <c r="B8" s="167" t="s">
        <v>180</v>
      </c>
      <c r="C8" s="167" t="s">
        <v>283</v>
      </c>
      <c r="D8" s="170" t="s">
        <v>422</v>
      </c>
      <c r="E8" s="171"/>
    </row>
    <row r="9" spans="1:5" ht="24.75" customHeight="1">
      <c r="A9" s="168"/>
      <c r="B9" s="168"/>
      <c r="C9" s="168"/>
      <c r="D9" s="43" t="s">
        <v>423</v>
      </c>
      <c r="E9" s="43" t="s">
        <v>424</v>
      </c>
    </row>
    <row r="10" spans="1:5" s="48" customFormat="1" ht="38.25">
      <c r="A10" s="44" t="s">
        <v>181</v>
      </c>
      <c r="B10" s="45" t="s">
        <v>625</v>
      </c>
      <c r="C10" s="46">
        <f>C11+C12</f>
        <v>0</v>
      </c>
      <c r="D10" s="46">
        <f>D11+D12</f>
        <v>0</v>
      </c>
      <c r="E10" s="47"/>
    </row>
    <row r="11" spans="1:5" ht="51">
      <c r="A11" s="49" t="s">
        <v>626</v>
      </c>
      <c r="B11" s="50" t="s">
        <v>627</v>
      </c>
      <c r="C11" s="51">
        <v>0</v>
      </c>
      <c r="D11" s="51">
        <v>0</v>
      </c>
      <c r="E11" s="52"/>
    </row>
    <row r="12" spans="1:5" ht="35.25" customHeight="1">
      <c r="A12" s="49" t="s">
        <v>628</v>
      </c>
      <c r="B12" s="50" t="s">
        <v>629</v>
      </c>
      <c r="C12" s="51">
        <v>0</v>
      </c>
      <c r="D12" s="51">
        <v>0</v>
      </c>
      <c r="E12" s="52"/>
    </row>
    <row r="13" spans="1:5" ht="25.5">
      <c r="A13" s="53" t="s">
        <v>630</v>
      </c>
      <c r="B13" s="45" t="s">
        <v>631</v>
      </c>
      <c r="C13" s="46">
        <f>C14+C15</f>
        <v>55431219.220000029</v>
      </c>
      <c r="D13" s="46">
        <f>D14+D15</f>
        <v>-6096847.8799999952</v>
      </c>
      <c r="E13" s="47">
        <f t="shared" ref="E13:E16" si="0">D13/C13*100</f>
        <v>-10.998942411499771</v>
      </c>
    </row>
    <row r="14" spans="1:5" ht="25.5">
      <c r="A14" s="49" t="s">
        <v>632</v>
      </c>
      <c r="B14" s="50" t="s">
        <v>633</v>
      </c>
      <c r="C14" s="51">
        <v>-889620901.47000003</v>
      </c>
      <c r="D14" s="54">
        <v>-950937288.34000003</v>
      </c>
      <c r="E14" s="52">
        <f t="shared" si="0"/>
        <v>106.89241751949415</v>
      </c>
    </row>
    <row r="15" spans="1:5" ht="25.5">
      <c r="A15" s="49" t="s">
        <v>634</v>
      </c>
      <c r="B15" s="50" t="s">
        <v>635</v>
      </c>
      <c r="C15" s="51">
        <v>945052120.69000006</v>
      </c>
      <c r="D15" s="55">
        <v>944840440.46000004</v>
      </c>
      <c r="E15" s="52">
        <f t="shared" si="0"/>
        <v>99.977601211047968</v>
      </c>
    </row>
    <row r="16" spans="1:5" ht="25.5">
      <c r="A16" s="53" t="s">
        <v>636</v>
      </c>
      <c r="B16" s="45"/>
      <c r="C16" s="46">
        <f>C10+C13</f>
        <v>55431219.220000029</v>
      </c>
      <c r="D16" s="46">
        <f>D10+D13</f>
        <v>-6096847.8799999952</v>
      </c>
      <c r="E16" s="47">
        <f t="shared" si="0"/>
        <v>-10.998942411499771</v>
      </c>
    </row>
  </sheetData>
  <mergeCells count="9">
    <mergeCell ref="A8:A9"/>
    <mergeCell ref="B8:B9"/>
    <mergeCell ref="C8:C9"/>
    <mergeCell ref="A6:E6"/>
    <mergeCell ref="C1:E1"/>
    <mergeCell ref="C2:E2"/>
    <mergeCell ref="C3:E3"/>
    <mergeCell ref="C4:E4"/>
    <mergeCell ref="D8:E8"/>
  </mergeCells>
  <pageMargins left="0.78740157480314965" right="0.39370078740157483" top="0.59055118110236227" bottom="0.39370078740157483" header="0.31496062992125984" footer="0.31496062992125984"/>
  <pageSetup paperSize="9" scale="87" firstPageNumber="32" orientation="portrait" useFirstPageNumber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56"/>
  <sheetViews>
    <sheetView tabSelected="1" view="pageBreakPreview" zoomScale="115" zoomScaleSheetLayoutView="115" workbookViewId="0">
      <selection sqref="A1:XFD1048576"/>
    </sheetView>
  </sheetViews>
  <sheetFormatPr defaultRowHeight="12.75" outlineLevelRow="1"/>
  <cols>
    <col min="1" max="1" width="65.7109375" style="65" customWidth="1"/>
    <col min="2" max="2" width="12.140625" style="65" customWidth="1"/>
    <col min="3" max="3" width="13.42578125" style="65" customWidth="1"/>
    <col min="4" max="4" width="12.85546875" style="57" customWidth="1"/>
    <col min="5" max="5" width="8.42578125" style="57" customWidth="1"/>
    <col min="6" max="16384" width="9.140625" style="57"/>
  </cols>
  <sheetData>
    <row r="1" spans="1:5">
      <c r="C1" s="161" t="s">
        <v>846</v>
      </c>
      <c r="D1" s="161"/>
      <c r="E1" s="161"/>
    </row>
    <row r="2" spans="1:5">
      <c r="B2" s="66"/>
      <c r="C2" s="161" t="s">
        <v>281</v>
      </c>
      <c r="D2" s="161"/>
      <c r="E2" s="161"/>
    </row>
    <row r="3" spans="1:5">
      <c r="B3" s="66"/>
      <c r="C3" s="161" t="s">
        <v>282</v>
      </c>
      <c r="D3" s="161"/>
      <c r="E3" s="161"/>
    </row>
    <row r="4" spans="1:5">
      <c r="B4" s="66"/>
      <c r="C4" s="161" t="s">
        <v>845</v>
      </c>
      <c r="D4" s="161"/>
      <c r="E4" s="161"/>
    </row>
    <row r="5" spans="1:5" ht="26.25" customHeight="1">
      <c r="B5" s="66"/>
      <c r="C5" s="117"/>
      <c r="D5" s="117"/>
      <c r="E5" s="117"/>
    </row>
    <row r="6" spans="1:5" ht="48" customHeight="1">
      <c r="A6" s="174" t="s">
        <v>844</v>
      </c>
      <c r="B6" s="174"/>
      <c r="C6" s="174"/>
      <c r="D6" s="174"/>
      <c r="E6" s="174"/>
    </row>
    <row r="7" spans="1:5">
      <c r="A7" s="175"/>
      <c r="B7" s="175"/>
      <c r="C7" s="175"/>
    </row>
    <row r="8" spans="1:5">
      <c r="A8" s="178" t="s">
        <v>179</v>
      </c>
      <c r="B8" s="178" t="s">
        <v>142</v>
      </c>
      <c r="C8" s="178" t="s">
        <v>285</v>
      </c>
      <c r="D8" s="176" t="s">
        <v>425</v>
      </c>
      <c r="E8" s="177"/>
    </row>
    <row r="9" spans="1:5" ht="25.5">
      <c r="A9" s="178"/>
      <c r="B9" s="178"/>
      <c r="C9" s="178"/>
      <c r="D9" s="118" t="s">
        <v>423</v>
      </c>
      <c r="E9" s="67" t="s">
        <v>426</v>
      </c>
    </row>
    <row r="10" spans="1:5" ht="28.5" customHeight="1">
      <c r="A10" s="140" t="s">
        <v>793</v>
      </c>
      <c r="B10" s="139" t="s">
        <v>108</v>
      </c>
      <c r="C10" s="141">
        <v>116377720.37</v>
      </c>
      <c r="D10" s="141">
        <v>116255570.84999999</v>
      </c>
      <c r="E10" s="109">
        <f>D10/C10*100</f>
        <v>99.895040459968058</v>
      </c>
    </row>
    <row r="11" spans="1:5" ht="25.5" outlineLevel="1">
      <c r="A11" s="140" t="s">
        <v>565</v>
      </c>
      <c r="B11" s="139" t="s">
        <v>109</v>
      </c>
      <c r="C11" s="141">
        <v>442710</v>
      </c>
      <c r="D11" s="141">
        <v>438107.59</v>
      </c>
      <c r="E11" s="109">
        <f t="shared" ref="E11:E56" si="0">D11/C11*100</f>
        <v>98.96040071378556</v>
      </c>
    </row>
    <row r="12" spans="1:5" ht="25.5" outlineLevel="1">
      <c r="A12" s="140" t="s">
        <v>401</v>
      </c>
      <c r="B12" s="139" t="s">
        <v>110</v>
      </c>
      <c r="C12" s="141">
        <v>526000</v>
      </c>
      <c r="D12" s="141">
        <v>526000</v>
      </c>
      <c r="E12" s="109">
        <f t="shared" si="0"/>
        <v>100</v>
      </c>
    </row>
    <row r="13" spans="1:5" ht="38.25" outlineLevel="1">
      <c r="A13" s="140" t="s">
        <v>566</v>
      </c>
      <c r="B13" s="139" t="s">
        <v>111</v>
      </c>
      <c r="C13" s="141">
        <v>91800</v>
      </c>
      <c r="D13" s="141">
        <v>91800</v>
      </c>
      <c r="E13" s="109">
        <f t="shared" si="0"/>
        <v>100</v>
      </c>
    </row>
    <row r="14" spans="1:5" ht="25.5">
      <c r="A14" s="140" t="s">
        <v>402</v>
      </c>
      <c r="B14" s="139" t="s">
        <v>112</v>
      </c>
      <c r="C14" s="141">
        <v>1062343</v>
      </c>
      <c r="D14" s="141">
        <v>1051973</v>
      </c>
      <c r="E14" s="109">
        <f t="shared" si="0"/>
        <v>99.023855760333518</v>
      </c>
    </row>
    <row r="15" spans="1:5" ht="30.75" customHeight="1">
      <c r="A15" s="140" t="s">
        <v>567</v>
      </c>
      <c r="B15" s="139" t="s">
        <v>113</v>
      </c>
      <c r="C15" s="141">
        <v>129783</v>
      </c>
      <c r="D15" s="141">
        <v>129736.2</v>
      </c>
      <c r="E15" s="109">
        <f t="shared" si="0"/>
        <v>99.963939807216661</v>
      </c>
    </row>
    <row r="16" spans="1:5" ht="25.5">
      <c r="A16" s="140" t="s">
        <v>403</v>
      </c>
      <c r="B16" s="139" t="s">
        <v>114</v>
      </c>
      <c r="C16" s="141">
        <v>526029</v>
      </c>
      <c r="D16" s="141">
        <v>522312.64</v>
      </c>
      <c r="E16" s="109">
        <f t="shared" si="0"/>
        <v>99.293506631763648</v>
      </c>
    </row>
    <row r="17" spans="1:5" ht="25.5">
      <c r="A17" s="140" t="s">
        <v>568</v>
      </c>
      <c r="B17" s="139" t="s">
        <v>115</v>
      </c>
      <c r="C17" s="141">
        <v>100000</v>
      </c>
      <c r="D17" s="141">
        <v>100000</v>
      </c>
      <c r="E17" s="109">
        <f t="shared" si="0"/>
        <v>100</v>
      </c>
    </row>
    <row r="18" spans="1:5" ht="25.5">
      <c r="A18" s="140" t="s">
        <v>569</v>
      </c>
      <c r="B18" s="139" t="s">
        <v>116</v>
      </c>
      <c r="C18" s="141">
        <v>14000</v>
      </c>
      <c r="D18" s="141">
        <v>14000</v>
      </c>
      <c r="E18" s="109">
        <f t="shared" si="0"/>
        <v>100</v>
      </c>
    </row>
    <row r="19" spans="1:5" ht="25.5">
      <c r="A19" s="140" t="s">
        <v>570</v>
      </c>
      <c r="B19" s="139" t="s">
        <v>117</v>
      </c>
      <c r="C19" s="141">
        <v>696729.51</v>
      </c>
      <c r="D19" s="141">
        <v>696699.01</v>
      </c>
      <c r="E19" s="109">
        <f t="shared" si="0"/>
        <v>99.995622404453627</v>
      </c>
    </row>
    <row r="20" spans="1:5">
      <c r="A20" s="140" t="s">
        <v>571</v>
      </c>
      <c r="B20" s="139" t="s">
        <v>118</v>
      </c>
      <c r="C20" s="141">
        <v>37500</v>
      </c>
      <c r="D20" s="141">
        <v>37500</v>
      </c>
      <c r="E20" s="109">
        <f t="shared" si="0"/>
        <v>100</v>
      </c>
    </row>
    <row r="21" spans="1:5" ht="38.25">
      <c r="A21" s="140" t="s">
        <v>405</v>
      </c>
      <c r="B21" s="139" t="s">
        <v>119</v>
      </c>
      <c r="C21" s="141">
        <v>24500</v>
      </c>
      <c r="D21" s="141">
        <v>24010</v>
      </c>
      <c r="E21" s="109">
        <f t="shared" si="0"/>
        <v>98</v>
      </c>
    </row>
    <row r="22" spans="1:5" ht="25.5">
      <c r="A22" s="140" t="s">
        <v>572</v>
      </c>
      <c r="B22" s="139" t="s">
        <v>120</v>
      </c>
      <c r="C22" s="141">
        <v>495241.54</v>
      </c>
      <c r="D22" s="141">
        <v>429823.69</v>
      </c>
      <c r="E22" s="109">
        <f t="shared" si="0"/>
        <v>86.790718323022745</v>
      </c>
    </row>
    <row r="23" spans="1:5" ht="25.5">
      <c r="A23" s="140" t="s">
        <v>502</v>
      </c>
      <c r="B23" s="139" t="s">
        <v>121</v>
      </c>
      <c r="C23" s="141">
        <v>8515988.9499999993</v>
      </c>
      <c r="D23" s="141">
        <v>8515988.9499999993</v>
      </c>
      <c r="E23" s="109">
        <f t="shared" si="0"/>
        <v>100</v>
      </c>
    </row>
    <row r="24" spans="1:5" ht="25.5">
      <c r="A24" s="140" t="s">
        <v>406</v>
      </c>
      <c r="B24" s="139" t="s">
        <v>123</v>
      </c>
      <c r="C24" s="141">
        <v>84063956.239999995</v>
      </c>
      <c r="D24" s="141">
        <v>84063955.599999994</v>
      </c>
      <c r="E24" s="109">
        <f t="shared" si="0"/>
        <v>99.999999238674903</v>
      </c>
    </row>
    <row r="25" spans="1:5" ht="25.5">
      <c r="A25" s="140" t="s">
        <v>712</v>
      </c>
      <c r="B25" s="139" t="s">
        <v>658</v>
      </c>
      <c r="C25" s="141">
        <v>1250044.07</v>
      </c>
      <c r="D25" s="141">
        <v>1249987.07</v>
      </c>
      <c r="E25" s="109">
        <f t="shared" si="0"/>
        <v>99.995440160761689</v>
      </c>
    </row>
    <row r="26" spans="1:5" ht="25.5">
      <c r="A26" s="140" t="s">
        <v>407</v>
      </c>
      <c r="B26" s="139" t="s">
        <v>124</v>
      </c>
      <c r="C26" s="141">
        <v>220303.06</v>
      </c>
      <c r="D26" s="141">
        <v>201927.24</v>
      </c>
      <c r="E26" s="109">
        <f t="shared" si="0"/>
        <v>91.658844865795317</v>
      </c>
    </row>
    <row r="27" spans="1:5" ht="51">
      <c r="A27" s="140" t="s">
        <v>713</v>
      </c>
      <c r="B27" s="139" t="s">
        <v>122</v>
      </c>
      <c r="C27" s="141">
        <v>5716931.1299999999</v>
      </c>
      <c r="D27" s="141">
        <v>5713644.1500000004</v>
      </c>
      <c r="E27" s="109">
        <f t="shared" si="0"/>
        <v>99.942504467427455</v>
      </c>
    </row>
    <row r="28" spans="1:5" ht="38.25">
      <c r="A28" s="140" t="s">
        <v>500</v>
      </c>
      <c r="B28" s="139" t="s">
        <v>471</v>
      </c>
      <c r="C28" s="141">
        <v>12200460.869999999</v>
      </c>
      <c r="D28" s="141">
        <v>12198655.710000001</v>
      </c>
      <c r="E28" s="109">
        <f t="shared" si="0"/>
        <v>99.985204165488227</v>
      </c>
    </row>
    <row r="29" spans="1:5" ht="25.5">
      <c r="A29" s="140" t="s">
        <v>404</v>
      </c>
      <c r="B29" s="139" t="s">
        <v>670</v>
      </c>
      <c r="C29" s="141">
        <v>263400</v>
      </c>
      <c r="D29" s="141">
        <v>249450</v>
      </c>
      <c r="E29" s="109">
        <f t="shared" si="0"/>
        <v>94.703872437357631</v>
      </c>
    </row>
    <row r="30" spans="1:5" ht="30.75" customHeight="1">
      <c r="A30" s="140" t="s">
        <v>794</v>
      </c>
      <c r="B30" s="139" t="s">
        <v>125</v>
      </c>
      <c r="C30" s="141">
        <v>394844711.44999999</v>
      </c>
      <c r="D30" s="141">
        <v>342237977.73000002</v>
      </c>
      <c r="E30" s="109">
        <f t="shared" si="0"/>
        <v>86.67660166276238</v>
      </c>
    </row>
    <row r="31" spans="1:5">
      <c r="A31" s="140" t="s">
        <v>762</v>
      </c>
      <c r="B31" s="139" t="s">
        <v>743</v>
      </c>
      <c r="C31" s="141">
        <v>25000</v>
      </c>
      <c r="D31" s="141">
        <v>25000</v>
      </c>
      <c r="E31" s="109">
        <f t="shared" si="0"/>
        <v>100</v>
      </c>
    </row>
    <row r="32" spans="1:5">
      <c r="A32" s="140" t="s">
        <v>714</v>
      </c>
      <c r="B32" s="139" t="s">
        <v>662</v>
      </c>
      <c r="C32" s="141">
        <v>4676574.2</v>
      </c>
      <c r="D32" s="141">
        <v>852000</v>
      </c>
      <c r="E32" s="109">
        <f t="shared" si="0"/>
        <v>18.21846427669211</v>
      </c>
    </row>
    <row r="33" spans="1:5" ht="38.25">
      <c r="A33" s="140" t="s">
        <v>408</v>
      </c>
      <c r="B33" s="139" t="s">
        <v>284</v>
      </c>
      <c r="C33" s="141">
        <v>83170910.790000007</v>
      </c>
      <c r="D33" s="141">
        <v>76750438.030000001</v>
      </c>
      <c r="E33" s="109">
        <f t="shared" si="0"/>
        <v>92.280386617129636</v>
      </c>
    </row>
    <row r="34" spans="1:5" ht="25.5">
      <c r="A34" s="140" t="s">
        <v>715</v>
      </c>
      <c r="B34" s="139" t="s">
        <v>676</v>
      </c>
      <c r="C34" s="141">
        <v>3780000</v>
      </c>
      <c r="D34" s="141">
        <v>3780000</v>
      </c>
      <c r="E34" s="109">
        <f t="shared" si="0"/>
        <v>100</v>
      </c>
    </row>
    <row r="35" spans="1:5" ht="25.5">
      <c r="A35" s="140" t="s">
        <v>409</v>
      </c>
      <c r="B35" s="139" t="s">
        <v>126</v>
      </c>
      <c r="C35" s="141">
        <v>100916246.51000001</v>
      </c>
      <c r="D35" s="141">
        <v>100456839.31</v>
      </c>
      <c r="E35" s="109">
        <f t="shared" si="0"/>
        <v>99.544763885015797</v>
      </c>
    </row>
    <row r="36" spans="1:5" ht="25.5">
      <c r="A36" s="140" t="s">
        <v>573</v>
      </c>
      <c r="B36" s="139" t="s">
        <v>127</v>
      </c>
      <c r="C36" s="141">
        <v>5734802</v>
      </c>
      <c r="D36" s="141">
        <v>5694574.2300000004</v>
      </c>
      <c r="E36" s="109">
        <f t="shared" si="0"/>
        <v>99.298532538699689</v>
      </c>
    </row>
    <row r="37" spans="1:5">
      <c r="A37" s="140" t="s">
        <v>501</v>
      </c>
      <c r="B37" s="139" t="s">
        <v>477</v>
      </c>
      <c r="C37" s="141">
        <v>52335525.600000001</v>
      </c>
      <c r="D37" s="141">
        <v>51007383.579999998</v>
      </c>
      <c r="E37" s="109">
        <f t="shared" si="0"/>
        <v>97.462255313625818</v>
      </c>
    </row>
    <row r="38" spans="1:5" ht="25.5">
      <c r="A38" s="140" t="s">
        <v>410</v>
      </c>
      <c r="B38" s="139" t="s">
        <v>128</v>
      </c>
      <c r="C38" s="141">
        <v>34484853.149999999</v>
      </c>
      <c r="D38" s="141">
        <v>33297816.18</v>
      </c>
      <c r="E38" s="109">
        <f t="shared" si="0"/>
        <v>96.557801870761338</v>
      </c>
    </row>
    <row r="39" spans="1:5" ht="25.5">
      <c r="A39" s="140" t="s">
        <v>716</v>
      </c>
      <c r="B39" s="139" t="s">
        <v>653</v>
      </c>
      <c r="C39" s="141">
        <v>108540799.2</v>
      </c>
      <c r="D39" s="141">
        <v>69193926.400000006</v>
      </c>
      <c r="E39" s="109">
        <f t="shared" si="0"/>
        <v>63.749232463731488</v>
      </c>
    </row>
    <row r="40" spans="1:5">
      <c r="A40" s="140" t="s">
        <v>717</v>
      </c>
      <c r="B40" s="139" t="s">
        <v>668</v>
      </c>
      <c r="C40" s="141">
        <v>1180000</v>
      </c>
      <c r="D40" s="141">
        <v>1180000</v>
      </c>
      <c r="E40" s="109">
        <f t="shared" si="0"/>
        <v>100</v>
      </c>
    </row>
    <row r="41" spans="1:5" ht="25.5">
      <c r="A41" s="140" t="s">
        <v>718</v>
      </c>
      <c r="B41" s="139" t="s">
        <v>129</v>
      </c>
      <c r="C41" s="141">
        <v>224784287.59999999</v>
      </c>
      <c r="D41" s="141">
        <v>222521191.72</v>
      </c>
      <c r="E41" s="109">
        <f t="shared" si="0"/>
        <v>98.99321438159096</v>
      </c>
    </row>
    <row r="42" spans="1:5" ht="25.5">
      <c r="A42" s="140" t="s">
        <v>411</v>
      </c>
      <c r="B42" s="139" t="s">
        <v>131</v>
      </c>
      <c r="C42" s="141">
        <v>94116672</v>
      </c>
      <c r="D42" s="141">
        <v>94116672</v>
      </c>
      <c r="E42" s="109">
        <f t="shared" si="0"/>
        <v>100</v>
      </c>
    </row>
    <row r="43" spans="1:5" ht="25.5">
      <c r="A43" s="140" t="s">
        <v>412</v>
      </c>
      <c r="B43" s="139" t="s">
        <v>130</v>
      </c>
      <c r="C43" s="141">
        <v>96971254</v>
      </c>
      <c r="D43" s="141">
        <v>94708158.120000005</v>
      </c>
      <c r="E43" s="109">
        <f t="shared" si="0"/>
        <v>97.6662198469662</v>
      </c>
    </row>
    <row r="44" spans="1:5" ht="25.5">
      <c r="A44" s="140" t="s">
        <v>413</v>
      </c>
      <c r="B44" s="139" t="s">
        <v>132</v>
      </c>
      <c r="C44" s="141">
        <v>28823537</v>
      </c>
      <c r="D44" s="141">
        <v>28823537</v>
      </c>
      <c r="E44" s="109">
        <f t="shared" si="0"/>
        <v>100</v>
      </c>
    </row>
    <row r="45" spans="1:5" ht="25.5">
      <c r="A45" s="140" t="s">
        <v>414</v>
      </c>
      <c r="B45" s="139" t="s">
        <v>133</v>
      </c>
      <c r="C45" s="141">
        <v>42719.28</v>
      </c>
      <c r="D45" s="141">
        <v>42719.28</v>
      </c>
      <c r="E45" s="109">
        <f t="shared" si="0"/>
        <v>100</v>
      </c>
    </row>
    <row r="46" spans="1:5" ht="25.5">
      <c r="A46" s="140" t="s">
        <v>415</v>
      </c>
      <c r="B46" s="139" t="s">
        <v>134</v>
      </c>
      <c r="C46" s="141">
        <v>4830105.32</v>
      </c>
      <c r="D46" s="141">
        <v>4830105.32</v>
      </c>
      <c r="E46" s="109">
        <f t="shared" si="0"/>
        <v>100</v>
      </c>
    </row>
    <row r="47" spans="1:5" ht="30" customHeight="1">
      <c r="A47" s="140" t="s">
        <v>719</v>
      </c>
      <c r="B47" s="139" t="s">
        <v>135</v>
      </c>
      <c r="C47" s="141">
        <v>49692608.390000001</v>
      </c>
      <c r="D47" s="141">
        <v>48314400.039999999</v>
      </c>
      <c r="E47" s="109">
        <f t="shared" si="0"/>
        <v>97.226532487118661</v>
      </c>
    </row>
    <row r="48" spans="1:5" ht="25.5">
      <c r="A48" s="140" t="s">
        <v>416</v>
      </c>
      <c r="B48" s="139" t="s">
        <v>136</v>
      </c>
      <c r="C48" s="141">
        <v>26026859.68</v>
      </c>
      <c r="D48" s="141">
        <v>25466859.68</v>
      </c>
      <c r="E48" s="109">
        <f t="shared" si="0"/>
        <v>97.848376612141479</v>
      </c>
    </row>
    <row r="49" spans="1:5" ht="25.5">
      <c r="A49" s="140" t="s">
        <v>417</v>
      </c>
      <c r="B49" s="139" t="s">
        <v>137</v>
      </c>
      <c r="C49" s="141">
        <v>7061791.71</v>
      </c>
      <c r="D49" s="141">
        <v>7061791.71</v>
      </c>
      <c r="E49" s="109">
        <f t="shared" si="0"/>
        <v>100</v>
      </c>
    </row>
    <row r="50" spans="1:5" ht="25.5">
      <c r="A50" s="140" t="s">
        <v>418</v>
      </c>
      <c r="B50" s="139" t="s">
        <v>138</v>
      </c>
      <c r="C50" s="141">
        <v>8697036</v>
      </c>
      <c r="D50" s="141">
        <v>8020439.6500000004</v>
      </c>
      <c r="E50" s="109">
        <f t="shared" si="0"/>
        <v>92.220380023723024</v>
      </c>
    </row>
    <row r="51" spans="1:5" ht="25.5">
      <c r="A51" s="140" t="s">
        <v>419</v>
      </c>
      <c r="B51" s="139" t="s">
        <v>139</v>
      </c>
      <c r="C51" s="141">
        <v>6095621</v>
      </c>
      <c r="D51" s="141">
        <v>6011667</v>
      </c>
      <c r="E51" s="109">
        <f t="shared" si="0"/>
        <v>98.622716208898154</v>
      </c>
    </row>
    <row r="52" spans="1:5">
      <c r="A52" s="140" t="s">
        <v>420</v>
      </c>
      <c r="B52" s="139" t="s">
        <v>141</v>
      </c>
      <c r="C52" s="141">
        <v>1711300</v>
      </c>
      <c r="D52" s="141">
        <v>1653692</v>
      </c>
      <c r="E52" s="109">
        <f t="shared" si="0"/>
        <v>96.633670309121726</v>
      </c>
    </row>
    <row r="53" spans="1:5" ht="27" customHeight="1">
      <c r="A53" s="140" t="s">
        <v>720</v>
      </c>
      <c r="B53" s="139" t="s">
        <v>140</v>
      </c>
      <c r="C53" s="141">
        <v>50000</v>
      </c>
      <c r="D53" s="141">
        <v>50000</v>
      </c>
      <c r="E53" s="110">
        <f t="shared" si="0"/>
        <v>100</v>
      </c>
    </row>
    <row r="54" spans="1:5" ht="25.5">
      <c r="A54" s="140" t="s">
        <v>721</v>
      </c>
      <c r="B54" s="139" t="s">
        <v>666</v>
      </c>
      <c r="C54" s="141">
        <v>50000</v>
      </c>
      <c r="D54" s="141">
        <v>49950</v>
      </c>
      <c r="E54" s="111">
        <f t="shared" si="0"/>
        <v>99.9</v>
      </c>
    </row>
    <row r="55" spans="1:5" ht="25.5">
      <c r="A55" s="140" t="s">
        <v>722</v>
      </c>
      <c r="B55" s="139" t="s">
        <v>478</v>
      </c>
      <c r="C55" s="141">
        <v>82347890.680000007</v>
      </c>
      <c r="D55" s="141">
        <v>82328113.810000002</v>
      </c>
      <c r="E55" s="112">
        <f t="shared" si="0"/>
        <v>99.975983756430566</v>
      </c>
    </row>
    <row r="56" spans="1:5" s="60" customFormat="1">
      <c r="A56" s="172" t="s">
        <v>421</v>
      </c>
      <c r="B56" s="173"/>
      <c r="C56" s="138">
        <v>868047218.49000001</v>
      </c>
      <c r="D56" s="138">
        <v>811657254.14999998</v>
      </c>
      <c r="E56" s="112">
        <f t="shared" si="0"/>
        <v>93.503813716713196</v>
      </c>
    </row>
  </sheetData>
  <mergeCells count="11">
    <mergeCell ref="A56:B56"/>
    <mergeCell ref="C1:E1"/>
    <mergeCell ref="C2:E2"/>
    <mergeCell ref="C3:E3"/>
    <mergeCell ref="C4:E4"/>
    <mergeCell ref="A6:E6"/>
    <mergeCell ref="A7:C7"/>
    <mergeCell ref="D8:E8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81" firstPageNumber="33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2</vt:lpstr>
      <vt:lpstr>расх прил 3</vt:lpstr>
      <vt:lpstr>вед прил 4</vt:lpstr>
      <vt:lpstr>источ прил 5</vt:lpstr>
      <vt:lpstr>мун прогр прил 6</vt:lpstr>
      <vt:lpstr>'вед прил 4'!Заголовки_для_печати</vt:lpstr>
      <vt:lpstr>'доходы прил 2'!Заголовки_для_печати</vt:lpstr>
      <vt:lpstr>'мун прогр прил 6'!Заголовки_для_печати</vt:lpstr>
      <vt:lpstr>'расх прил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2021-06-07T11:28:36Z</cp:lastPrinted>
  <dcterms:created xsi:type="dcterms:W3CDTF">2015-11-24T11:08:12Z</dcterms:created>
  <dcterms:modified xsi:type="dcterms:W3CDTF">2021-06-07T11:29:41Z</dcterms:modified>
</cp:coreProperties>
</file>